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4.xml" ContentType="application/vnd.openxmlformats-officedocument.drawing+xml"/>
  <Override PartName="/xl/ctrlProps/ctrlProp5.xml" ContentType="application/vnd.ms-excel.controlproperties+xml"/>
  <Override PartName="/xl/drawings/drawing5.xml" ContentType="application/vnd.openxmlformats-officedocument.drawing+xml"/>
  <Override PartName="/xl/ctrlProps/ctrlProp6.xml" ContentType="application/vnd.ms-excel.controlproperties+xml"/>
  <Override PartName="/xl/drawings/drawing6.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7.xml" ContentType="application/vnd.openxmlformats-officedocument.drawing+xml"/>
  <Override PartName="/xl/ctrlProps/ctrlProp10.xml" ContentType="application/vnd.ms-excel.controlproperties+xml"/>
  <Override PartName="/xl/drawings/drawing8.xml" ContentType="application/vnd.openxmlformats-officedocument.drawing+xml"/>
  <Override PartName="/xl/ctrlProps/ctrlProp11.xml" ContentType="application/vnd.ms-excel.controlproperties+xml"/>
  <Override PartName="/xl/ctrlProps/ctrlProp12.xml" ContentType="application/vnd.ms-excel.controlproperties+xml"/>
  <Override PartName="/xl/drawings/drawing9.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10.xml" ContentType="application/vnd.openxmlformats-officedocument.drawing+xml"/>
  <Override PartName="/xl/ctrlProps/ctrlProp16.xml" ContentType="application/vnd.ms-excel.controlproperties+xml"/>
  <Override PartName="/xl/drawings/drawing11.xml" ContentType="application/vnd.openxmlformats-officedocument.drawing+xml"/>
  <Override PartName="/xl/ctrlProps/ctrlProp17.xml" ContentType="application/vnd.ms-excel.controlproperties+xml"/>
  <Override PartName="/xl/drawings/drawing12.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13.xml" ContentType="application/vnd.openxmlformats-officedocument.drawing+xml"/>
  <Override PartName="/xl/ctrlProps/ctrlProp22.xml" ContentType="application/vnd.ms-excel.controlproperties+xml"/>
  <Override PartName="/xl/drawings/drawing14.xml" ContentType="application/vnd.openxmlformats-officedocument.drawing+xml"/>
  <Override PartName="/xl/ctrlProps/ctrlProp23.xml" ContentType="application/vnd.ms-excel.controlproperties+xml"/>
  <Override PartName="/xl/drawings/drawing15.xml" ContentType="application/vnd.openxmlformats-officedocument.drawing+xml"/>
  <Override PartName="/xl/ctrlProps/ctrlProp24.xml" ContentType="application/vnd.ms-excel.controlproperties+xml"/>
  <Override PartName="/xl/ctrlProps/ctrlProp25.xml" ContentType="application/vnd.ms-excel.controlproperties+xml"/>
  <Override PartName="/xl/drawings/drawing16.xml" ContentType="application/vnd.openxmlformats-officedocument.drawing+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17.xml" ContentType="application/vnd.openxmlformats-officedocument.drawing+xml"/>
  <Override PartName="/xl/ctrlProps/ctrlProp29.xml" ContentType="application/vnd.ms-excel.controlproperties+xml"/>
  <Override PartName="/xl/ctrlProps/ctrlProp30.xml" ContentType="application/vnd.ms-excel.controlproperties+xml"/>
  <Override PartName="/xl/drawings/drawing18.xml" ContentType="application/vnd.openxmlformats-officedocument.drawing+xml"/>
  <Override PartName="/xl/ctrlProps/ctrlProp31.xml" ContentType="application/vnd.ms-excel.controlproperties+xml"/>
  <Override PartName="/xl/ctrlProps/ctrlProp32.xml" ContentType="application/vnd.ms-excel.controlproperties+xml"/>
  <Override PartName="/xl/drawings/drawing19.xml" ContentType="application/vnd.openxmlformats-officedocument.drawing+xml"/>
  <Override PartName="/xl/ctrlProps/ctrlProp33.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0.xml" ContentType="application/vnd.openxmlformats-officedocument.drawing+xml"/>
  <Override PartName="/xl/ctrlProps/ctrlProp34.xml" ContentType="application/vnd.ms-excel.controlproperties+xml"/>
  <Override PartName="/xl/charts/chart2.xml" ContentType="application/vnd.openxmlformats-officedocument.drawingml.chart+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1.xml" ContentType="application/vnd.openxmlformats-officedocument.drawing+xml"/>
  <Override PartName="/xl/ctrlProps/ctrlProp35.xml" ContentType="application/vnd.ms-excel.controlproperties+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BUKU2018\TEXT\TEXT\"/>
    </mc:Choice>
  </mc:AlternateContent>
  <bookViews>
    <workbookView xWindow="0" yWindow="0" windowWidth="20490" windowHeight="6765" tabRatio="421" firstSheet="25" activeTab="29"/>
  </bookViews>
  <sheets>
    <sheet name="KASUS1" sheetId="4" r:id="rId1"/>
    <sheet name="KASUS2" sheetId="6" r:id="rId2"/>
    <sheet name="KASUS3" sheetId="36" r:id="rId3"/>
    <sheet name="KASUS4" sheetId="1" r:id="rId4"/>
    <sheet name="KASUS5" sheetId="5" r:id="rId5"/>
    <sheet name="KASUS6" sheetId="2" r:id="rId6"/>
    <sheet name="KASUS7" sheetId="3" r:id="rId7"/>
    <sheet name="KASUS8" sheetId="7" r:id="rId8"/>
    <sheet name="KASUS9" sheetId="8" r:id="rId9"/>
    <sheet name="KASUS10" sheetId="12" r:id="rId10"/>
    <sheet name="KASUS11" sheetId="13" r:id="rId11"/>
    <sheet name="KASUS12" sheetId="14" r:id="rId12"/>
    <sheet name="KASUS13" sheetId="15" r:id="rId13"/>
    <sheet name="KASUS14" sheetId="34" r:id="rId14"/>
    <sheet name="KASUS15" sheetId="35" r:id="rId15"/>
    <sheet name="KASUS16" sheetId="24" r:id="rId16"/>
    <sheet name="KASUS17" sheetId="33" r:id="rId17"/>
    <sheet name="KASUS18" sheetId="37" r:id="rId18"/>
    <sheet name="KASUS19" sheetId="39" r:id="rId19"/>
    <sheet name="KASUS20" sheetId="26" r:id="rId20"/>
    <sheet name="KASUS21" sheetId="27" r:id="rId21"/>
    <sheet name="KASUS22" sheetId="28" r:id="rId22"/>
    <sheet name="KASUS23" sheetId="29" r:id="rId23"/>
    <sheet name="KASUS24" sheetId="30" r:id="rId24"/>
    <sheet name="KASUS25" sheetId="31" r:id="rId25"/>
    <sheet name="KASUS26" sheetId="32" r:id="rId26"/>
    <sheet name="KASUS27" sheetId="40" r:id="rId27"/>
    <sheet name="KASUS28" sheetId="41" r:id="rId28"/>
    <sheet name="KASUS29" sheetId="42" r:id="rId29"/>
    <sheet name="KASUS30" sheetId="43" r:id="rId30"/>
  </sheets>
  <externalReferences>
    <externalReference r:id="rId31"/>
    <externalReference r:id="rId32"/>
    <externalReference r:id="rId33"/>
    <externalReference r:id="rId34"/>
  </externalReferences>
  <definedNames>
    <definedName name="__IntlFixup" hidden="1">TRUE</definedName>
    <definedName name="AccessDatabase" hidden="1">"C:\My Documents\MAUI MALL1.mdb"</definedName>
    <definedName name="ACwvu.CapersView." localSheetId="0" hidden="1">[1]MASTER!#REF!</definedName>
    <definedName name="ACwvu.CapersView." localSheetId="15" hidden="1">[1]MASTER!#REF!</definedName>
    <definedName name="ACwvu.CapersView." localSheetId="17" hidden="1">[1]MASTER!#REF!</definedName>
    <definedName name="ACwvu.CapersView." localSheetId="18" hidden="1">[1]MASTER!#REF!</definedName>
    <definedName name="ACwvu.CapersView." localSheetId="19" hidden="1">[1]MASTER!#REF!</definedName>
    <definedName name="ACwvu.CapersView." localSheetId="20" hidden="1">[1]MASTER!#REF!</definedName>
    <definedName name="ACwvu.CapersView." localSheetId="22" hidden="1">[1]MASTER!#REF!</definedName>
    <definedName name="ACwvu.CapersView." localSheetId="23" hidden="1">[1]MASTER!#REF!</definedName>
    <definedName name="ACwvu.CapersView." localSheetId="24" hidden="1">[1]MASTER!#REF!</definedName>
    <definedName name="ACwvu.CapersView." localSheetId="25" hidden="1">[1]MASTER!#REF!</definedName>
    <definedName name="ACwvu.CapersView." localSheetId="28" hidden="1">[1]MASTER!#REF!</definedName>
    <definedName name="ACwvu.CapersView." localSheetId="29" hidden="1">[1]MASTER!#REF!</definedName>
    <definedName name="ACwvu.CapersView." localSheetId="3" hidden="1">[1]MASTER!#REF!</definedName>
    <definedName name="ACwvu.CapersView." localSheetId="6" hidden="1">[1]MASTER!#REF!</definedName>
    <definedName name="ACwvu.CapersView." localSheetId="7" hidden="1">[1]MASTER!#REF!</definedName>
    <definedName name="ACwvu.CapersView." localSheetId="8" hidden="1">[1]MASTER!#REF!</definedName>
    <definedName name="ACwvu.CapersView." hidden="1">[1]MASTER!#REF!</definedName>
    <definedName name="ACwvu.Japan_Capers_Ed_Pub." localSheetId="0" hidden="1">#REF!</definedName>
    <definedName name="ACwvu.Japan_Capers_Ed_Pub." localSheetId="11" hidden="1">#REF!</definedName>
    <definedName name="ACwvu.Japan_Capers_Ed_Pub." localSheetId="15" hidden="1">#REF!</definedName>
    <definedName name="ACwvu.Japan_Capers_Ed_Pub." localSheetId="17" hidden="1">#REF!</definedName>
    <definedName name="ACwvu.Japan_Capers_Ed_Pub." localSheetId="18" hidden="1">#REF!</definedName>
    <definedName name="ACwvu.Japan_Capers_Ed_Pub." localSheetId="19" hidden="1">#REF!</definedName>
    <definedName name="ACwvu.Japan_Capers_Ed_Pub." localSheetId="20" hidden="1">#REF!</definedName>
    <definedName name="ACwvu.Japan_Capers_Ed_Pub." localSheetId="22" hidden="1">#REF!</definedName>
    <definedName name="ACwvu.Japan_Capers_Ed_Pub." localSheetId="23" hidden="1">#REF!</definedName>
    <definedName name="ACwvu.Japan_Capers_Ed_Pub." localSheetId="24" hidden="1">#REF!</definedName>
    <definedName name="ACwvu.Japan_Capers_Ed_Pub." localSheetId="25" hidden="1">#REF!</definedName>
    <definedName name="ACwvu.Japan_Capers_Ed_Pub." localSheetId="28" hidden="1">#REF!</definedName>
    <definedName name="ACwvu.Japan_Capers_Ed_Pub." localSheetId="29" hidden="1">#REF!</definedName>
    <definedName name="ACwvu.Japan_Capers_Ed_Pub." localSheetId="7" hidden="1">#REF!</definedName>
    <definedName name="ACwvu.Japan_Capers_Ed_Pub." localSheetId="8" hidden="1">#REF!</definedName>
    <definedName name="ACwvu.Japan_Capers_Ed_Pub." hidden="1">#REF!</definedName>
    <definedName name="ACwvu.KJP_CC." localSheetId="0" hidden="1">#REF!</definedName>
    <definedName name="ACwvu.KJP_CC." localSheetId="11" hidden="1">#REF!</definedName>
    <definedName name="ACwvu.KJP_CC." localSheetId="15" hidden="1">#REF!</definedName>
    <definedName name="ACwvu.KJP_CC." localSheetId="17" hidden="1">#REF!</definedName>
    <definedName name="ACwvu.KJP_CC." localSheetId="18" hidden="1">#REF!</definedName>
    <definedName name="ACwvu.KJP_CC." localSheetId="19" hidden="1">#REF!</definedName>
    <definedName name="ACwvu.KJP_CC." localSheetId="20" hidden="1">#REF!</definedName>
    <definedName name="ACwvu.KJP_CC." localSheetId="22" hidden="1">#REF!</definedName>
    <definedName name="ACwvu.KJP_CC." localSheetId="23" hidden="1">#REF!</definedName>
    <definedName name="ACwvu.KJP_CC." localSheetId="24" hidden="1">#REF!</definedName>
    <definedName name="ACwvu.KJP_CC." localSheetId="25" hidden="1">#REF!</definedName>
    <definedName name="ACwvu.KJP_CC." localSheetId="28" hidden="1">#REF!</definedName>
    <definedName name="ACwvu.KJP_CC." localSheetId="29" hidden="1">#REF!</definedName>
    <definedName name="ACwvu.KJP_CC." localSheetId="7" hidden="1">#REF!</definedName>
    <definedName name="ACwvu.KJP_CC." localSheetId="8" hidden="1">#REF!</definedName>
    <definedName name="ACwvu.KJP_CC." hidden="1">#REF!</definedName>
    <definedName name="ALAMAT">KASUS22!$M$6:$O$15</definedName>
    <definedName name="ANGKA">KASUS27!$E$6:$L$15</definedName>
    <definedName name="anscount" localSheetId="19" hidden="1">1</definedName>
    <definedName name="anscount" localSheetId="20" hidden="1">1</definedName>
    <definedName name="anscount" hidden="1">4</definedName>
    <definedName name="CABANG">KASUS21!$E$4:$E$53</definedName>
    <definedName name="Cwvu.CapersView." localSheetId="0" hidden="1">[1]MASTER!#REF!</definedName>
    <definedName name="Cwvu.CapersView." localSheetId="11" hidden="1">[1]MASTER!#REF!</definedName>
    <definedName name="Cwvu.CapersView." localSheetId="15" hidden="1">[1]MASTER!#REF!</definedName>
    <definedName name="Cwvu.CapersView." localSheetId="17" hidden="1">[1]MASTER!#REF!</definedName>
    <definedName name="Cwvu.CapersView." localSheetId="18" hidden="1">[1]MASTER!#REF!</definedName>
    <definedName name="Cwvu.CapersView." localSheetId="19" hidden="1">[1]MASTER!#REF!</definedName>
    <definedName name="Cwvu.CapersView." localSheetId="20" hidden="1">[1]MASTER!#REF!</definedName>
    <definedName name="Cwvu.CapersView." localSheetId="22" hidden="1">[1]MASTER!#REF!</definedName>
    <definedName name="Cwvu.CapersView." localSheetId="23" hidden="1">[1]MASTER!#REF!</definedName>
    <definedName name="Cwvu.CapersView." localSheetId="24" hidden="1">[1]MASTER!#REF!</definedName>
    <definedName name="Cwvu.CapersView." localSheetId="25" hidden="1">[1]MASTER!#REF!</definedName>
    <definedName name="Cwvu.CapersView." localSheetId="28" hidden="1">[1]MASTER!#REF!</definedName>
    <definedName name="Cwvu.CapersView." localSheetId="29" hidden="1">[1]MASTER!#REF!</definedName>
    <definedName name="Cwvu.CapersView." localSheetId="3" hidden="1">[1]MASTER!#REF!</definedName>
    <definedName name="Cwvu.CapersView." localSheetId="6" hidden="1">[1]MASTER!#REF!</definedName>
    <definedName name="Cwvu.CapersView." localSheetId="7" hidden="1">[1]MASTER!#REF!</definedName>
    <definedName name="Cwvu.CapersView." localSheetId="8" hidden="1">[1]MASTER!#REF!</definedName>
    <definedName name="Cwvu.CapersView." hidden="1">[1]MASTER!#REF!</definedName>
    <definedName name="Cwvu.Japan_Capers_Ed_Pub." localSheetId="0" hidden="1">[1]MASTER!#REF!</definedName>
    <definedName name="Cwvu.Japan_Capers_Ed_Pub." localSheetId="11" hidden="1">[1]MASTER!#REF!</definedName>
    <definedName name="Cwvu.Japan_Capers_Ed_Pub." localSheetId="15" hidden="1">[1]MASTER!#REF!</definedName>
    <definedName name="Cwvu.Japan_Capers_Ed_Pub." localSheetId="17" hidden="1">[1]MASTER!#REF!</definedName>
    <definedName name="Cwvu.Japan_Capers_Ed_Pub." localSheetId="18" hidden="1">[1]MASTER!#REF!</definedName>
    <definedName name="Cwvu.Japan_Capers_Ed_Pub." localSheetId="19" hidden="1">[1]MASTER!#REF!</definedName>
    <definedName name="Cwvu.Japan_Capers_Ed_Pub." localSheetId="20" hidden="1">[1]MASTER!#REF!</definedName>
    <definedName name="Cwvu.Japan_Capers_Ed_Pub." localSheetId="22" hidden="1">[1]MASTER!#REF!</definedName>
    <definedName name="Cwvu.Japan_Capers_Ed_Pub." localSheetId="23" hidden="1">[1]MASTER!#REF!</definedName>
    <definedName name="Cwvu.Japan_Capers_Ed_Pub." localSheetId="24" hidden="1">[1]MASTER!#REF!</definedName>
    <definedName name="Cwvu.Japan_Capers_Ed_Pub." localSheetId="25" hidden="1">[1]MASTER!#REF!</definedName>
    <definedName name="Cwvu.Japan_Capers_Ed_Pub." localSheetId="28" hidden="1">[1]MASTER!#REF!</definedName>
    <definedName name="Cwvu.Japan_Capers_Ed_Pub." localSheetId="29" hidden="1">[1]MASTER!#REF!</definedName>
    <definedName name="Cwvu.Japan_Capers_Ed_Pub." localSheetId="3" hidden="1">[1]MASTER!#REF!</definedName>
    <definedName name="Cwvu.Japan_Capers_Ed_Pub." localSheetId="6" hidden="1">[1]MASTER!#REF!</definedName>
    <definedName name="Cwvu.Japan_Capers_Ed_Pub." localSheetId="7" hidden="1">[1]MASTER!#REF!</definedName>
    <definedName name="Cwvu.Japan_Capers_Ed_Pub." localSheetId="8" hidden="1">[1]MASTER!#REF!</definedName>
    <definedName name="Cwvu.Japan_Capers_Ed_Pub." hidden="1">[1]MASTER!#REF!</definedName>
    <definedName name="Cwvu.KJP_CC." localSheetId="0" hidden="1">[1]MASTER!#REF!,[1]MASTER!#REF!,[1]MASTER!#REF!,[1]MASTER!#REF!,[1]MASTER!#REF!,[1]MASTER!#REF!,[1]MASTER!#REF!,[1]MASTER!#REF!,[1]MASTER!#REF!,[1]MASTER!#REF!,[1]MASTER!#REF!,[1]MASTER!#REF!,[1]MASTER!#REF!,[1]MASTER!#REF!,[1]MASTER!#REF!,[1]MASTER!#REF!,[1]MASTER!#REF!,[1]MASTER!#REF!,[1]MASTER!#REF!,[1]MASTER!#REF!</definedName>
    <definedName name="Cwvu.KJP_CC." localSheetId="11" hidden="1">[1]MASTER!#REF!,[1]MASTER!#REF!,[1]MASTER!#REF!,[1]MASTER!#REF!,[1]MASTER!#REF!,[1]MASTER!#REF!,[1]MASTER!#REF!,[1]MASTER!#REF!,[1]MASTER!#REF!,[1]MASTER!#REF!,[1]MASTER!#REF!,[1]MASTER!#REF!,[1]MASTER!#REF!,[1]MASTER!#REF!,[1]MASTER!#REF!,[1]MASTER!#REF!,[1]MASTER!#REF!,[1]MASTER!#REF!,[1]MASTER!#REF!,[1]MASTER!#REF!</definedName>
    <definedName name="Cwvu.KJP_CC." localSheetId="15" hidden="1">[1]MASTER!#REF!,[1]MASTER!#REF!,[1]MASTER!#REF!,[1]MASTER!#REF!,[1]MASTER!#REF!,[1]MASTER!#REF!,[1]MASTER!#REF!,[1]MASTER!#REF!,[1]MASTER!#REF!,[1]MASTER!#REF!,[1]MASTER!#REF!,[1]MASTER!#REF!,[1]MASTER!#REF!,[1]MASTER!#REF!,[1]MASTER!#REF!,[1]MASTER!#REF!,[1]MASTER!#REF!,[1]MASTER!#REF!,[1]MASTER!#REF!,[1]MASTER!#REF!</definedName>
    <definedName name="Cwvu.KJP_CC." localSheetId="17" hidden="1">[1]MASTER!#REF!,[1]MASTER!#REF!,[1]MASTER!#REF!,[1]MASTER!#REF!,[1]MASTER!#REF!,[1]MASTER!#REF!,[1]MASTER!#REF!,[1]MASTER!#REF!,[1]MASTER!#REF!,[1]MASTER!#REF!,[1]MASTER!#REF!,[1]MASTER!#REF!,[1]MASTER!#REF!,[1]MASTER!#REF!,[1]MASTER!#REF!,[1]MASTER!#REF!,[1]MASTER!#REF!,[1]MASTER!#REF!,[1]MASTER!#REF!,[1]MASTER!#REF!</definedName>
    <definedName name="Cwvu.KJP_CC." localSheetId="18" hidden="1">[1]MASTER!#REF!,[1]MASTER!#REF!,[1]MASTER!#REF!,[1]MASTER!#REF!,[1]MASTER!#REF!,[1]MASTER!#REF!,[1]MASTER!#REF!,[1]MASTER!#REF!,[1]MASTER!#REF!,[1]MASTER!#REF!,[1]MASTER!#REF!,[1]MASTER!#REF!,[1]MASTER!#REF!,[1]MASTER!#REF!,[1]MASTER!#REF!,[1]MASTER!#REF!,[1]MASTER!#REF!,[1]MASTER!#REF!,[1]MASTER!#REF!,[1]MASTER!#REF!</definedName>
    <definedName name="Cwvu.KJP_CC." localSheetId="19" hidden="1">[1]MASTER!#REF!,[1]MASTER!#REF!,[1]MASTER!#REF!,[1]MASTER!#REF!,[1]MASTER!#REF!,[1]MASTER!#REF!,[1]MASTER!#REF!,[1]MASTER!#REF!,[1]MASTER!#REF!,[1]MASTER!#REF!,[1]MASTER!#REF!,[1]MASTER!#REF!,[1]MASTER!#REF!,[1]MASTER!#REF!,[1]MASTER!#REF!,[1]MASTER!#REF!,[1]MASTER!#REF!,[1]MASTER!#REF!,[1]MASTER!#REF!,[1]MASTER!#REF!</definedName>
    <definedName name="Cwvu.KJP_CC." localSheetId="20" hidden="1">[1]MASTER!#REF!,[1]MASTER!#REF!,[1]MASTER!#REF!,[1]MASTER!#REF!,[1]MASTER!#REF!,[1]MASTER!#REF!,[1]MASTER!#REF!,[1]MASTER!#REF!,[1]MASTER!#REF!,[1]MASTER!#REF!,[1]MASTER!#REF!,[1]MASTER!#REF!,[1]MASTER!#REF!,[1]MASTER!#REF!,[1]MASTER!#REF!,[1]MASTER!#REF!,[1]MASTER!#REF!,[1]MASTER!#REF!,[1]MASTER!#REF!,[1]MASTER!#REF!</definedName>
    <definedName name="Cwvu.KJP_CC." localSheetId="22" hidden="1">[1]MASTER!#REF!,[1]MASTER!#REF!,[1]MASTER!#REF!,[1]MASTER!#REF!,[1]MASTER!#REF!,[1]MASTER!#REF!,[1]MASTER!#REF!,[1]MASTER!#REF!,[1]MASTER!#REF!,[1]MASTER!#REF!,[1]MASTER!#REF!,[1]MASTER!#REF!,[1]MASTER!#REF!,[1]MASTER!#REF!,[1]MASTER!#REF!,[1]MASTER!#REF!,[1]MASTER!#REF!,[1]MASTER!#REF!,[1]MASTER!#REF!,[1]MASTER!#REF!</definedName>
    <definedName name="Cwvu.KJP_CC." localSheetId="23" hidden="1">[1]MASTER!#REF!,[1]MASTER!#REF!,[1]MASTER!#REF!,[1]MASTER!#REF!,[1]MASTER!#REF!,[1]MASTER!#REF!,[1]MASTER!#REF!,[1]MASTER!#REF!,[1]MASTER!#REF!,[1]MASTER!#REF!,[1]MASTER!#REF!,[1]MASTER!#REF!,[1]MASTER!#REF!,[1]MASTER!#REF!,[1]MASTER!#REF!,[1]MASTER!#REF!,[1]MASTER!#REF!,[1]MASTER!#REF!,[1]MASTER!#REF!,[1]MASTER!#REF!</definedName>
    <definedName name="Cwvu.KJP_CC." localSheetId="24" hidden="1">[1]MASTER!#REF!,[1]MASTER!#REF!,[1]MASTER!#REF!,[1]MASTER!#REF!,[1]MASTER!#REF!,[1]MASTER!#REF!,[1]MASTER!#REF!,[1]MASTER!#REF!,[1]MASTER!#REF!,[1]MASTER!#REF!,[1]MASTER!#REF!,[1]MASTER!#REF!,[1]MASTER!#REF!,[1]MASTER!#REF!,[1]MASTER!#REF!,[1]MASTER!#REF!,[1]MASTER!#REF!,[1]MASTER!#REF!,[1]MASTER!#REF!,[1]MASTER!#REF!</definedName>
    <definedName name="Cwvu.KJP_CC." localSheetId="25" hidden="1">[1]MASTER!#REF!,[1]MASTER!#REF!,[1]MASTER!#REF!,[1]MASTER!#REF!,[1]MASTER!#REF!,[1]MASTER!#REF!,[1]MASTER!#REF!,[1]MASTER!#REF!,[1]MASTER!#REF!,[1]MASTER!#REF!,[1]MASTER!#REF!,[1]MASTER!#REF!,[1]MASTER!#REF!,[1]MASTER!#REF!,[1]MASTER!#REF!,[1]MASTER!#REF!,[1]MASTER!#REF!,[1]MASTER!#REF!,[1]MASTER!#REF!,[1]MASTER!#REF!</definedName>
    <definedName name="Cwvu.KJP_CC." localSheetId="28" hidden="1">[1]MASTER!#REF!,[1]MASTER!#REF!,[1]MASTER!#REF!,[1]MASTER!#REF!,[1]MASTER!#REF!,[1]MASTER!#REF!,[1]MASTER!#REF!,[1]MASTER!#REF!,[1]MASTER!#REF!,[1]MASTER!#REF!,[1]MASTER!#REF!,[1]MASTER!#REF!,[1]MASTER!#REF!,[1]MASTER!#REF!,[1]MASTER!#REF!,[1]MASTER!#REF!,[1]MASTER!#REF!,[1]MASTER!#REF!,[1]MASTER!#REF!,[1]MASTER!#REF!</definedName>
    <definedName name="Cwvu.KJP_CC." localSheetId="29" hidden="1">[1]MASTER!#REF!,[1]MASTER!#REF!,[1]MASTER!#REF!,[1]MASTER!#REF!,[1]MASTER!#REF!,[1]MASTER!#REF!,[1]MASTER!#REF!,[1]MASTER!#REF!,[1]MASTER!#REF!,[1]MASTER!#REF!,[1]MASTER!#REF!,[1]MASTER!#REF!,[1]MASTER!#REF!,[1]MASTER!#REF!,[1]MASTER!#REF!,[1]MASTER!#REF!,[1]MASTER!#REF!,[1]MASTER!#REF!,[1]MASTER!#REF!,[1]MASTER!#REF!</definedName>
    <definedName name="Cwvu.KJP_CC." localSheetId="3" hidden="1">[1]MASTER!#REF!,[1]MASTER!#REF!,[1]MASTER!#REF!,[1]MASTER!#REF!,[1]MASTER!#REF!,[1]MASTER!#REF!,[1]MASTER!#REF!,[1]MASTER!#REF!,[1]MASTER!#REF!,[1]MASTER!#REF!,[1]MASTER!#REF!,[1]MASTER!#REF!,[1]MASTER!#REF!,[1]MASTER!#REF!,[1]MASTER!#REF!,[1]MASTER!#REF!,[1]MASTER!#REF!,[1]MASTER!#REF!,[1]MASTER!#REF!,[1]MASTER!#REF!</definedName>
    <definedName name="Cwvu.KJP_CC." localSheetId="6" hidden="1">[1]MASTER!#REF!,[1]MASTER!#REF!,[1]MASTER!#REF!,[1]MASTER!#REF!,[1]MASTER!#REF!,[1]MASTER!#REF!,[1]MASTER!#REF!,[1]MASTER!#REF!,[1]MASTER!#REF!,[1]MASTER!#REF!,[1]MASTER!#REF!,[1]MASTER!#REF!,[1]MASTER!#REF!,[1]MASTER!#REF!,[1]MASTER!#REF!,[1]MASTER!#REF!,[1]MASTER!#REF!,[1]MASTER!#REF!,[1]MASTER!#REF!,[1]MASTER!#REF!</definedName>
    <definedName name="Cwvu.KJP_CC." localSheetId="7" hidden="1">[1]MASTER!#REF!,[1]MASTER!#REF!,[1]MASTER!#REF!,[1]MASTER!#REF!,[1]MASTER!#REF!,[1]MASTER!#REF!,[1]MASTER!#REF!,[1]MASTER!#REF!,[1]MASTER!#REF!,[1]MASTER!#REF!,[1]MASTER!#REF!,[1]MASTER!#REF!,[1]MASTER!#REF!,[1]MASTER!#REF!,[1]MASTER!#REF!,[1]MASTER!#REF!,[1]MASTER!#REF!,[1]MASTER!#REF!,[1]MASTER!#REF!,[1]MASTER!#REF!</definedName>
    <definedName name="Cwvu.KJP_CC." localSheetId="8" hidden="1">[1]MASTER!#REF!,[1]MASTER!#REF!,[1]MASTER!#REF!,[1]MASTER!#REF!,[1]MASTER!#REF!,[1]MASTER!#REF!,[1]MASTER!#REF!,[1]MASTER!#REF!,[1]MASTER!#REF!,[1]MASTER!#REF!,[1]MASTER!#REF!,[1]MASTER!#REF!,[1]MASTER!#REF!,[1]MASTER!#REF!,[1]MASTER!#REF!,[1]MASTER!#REF!,[1]MASTER!#REF!,[1]MASTER!#REF!,[1]MASTER!#REF!,[1]MASTER!#REF!</definedName>
    <definedName name="Cwvu.KJP_CC." hidden="1">[1]MASTER!#REF!,[1]MASTER!#REF!,[1]MASTER!#REF!,[1]MASTER!#REF!,[1]MASTER!#REF!,[1]MASTER!#REF!,[1]MASTER!#REF!,[1]MASTER!#REF!,[1]MASTER!#REF!,[1]MASTER!#REF!,[1]MASTER!#REF!,[1]MASTER!#REF!,[1]MASTER!#REF!,[1]MASTER!#REF!,[1]MASTER!#REF!,[1]MASTER!#REF!,[1]MASTER!#REF!,[1]MASTER!#REF!,[1]MASTER!#REF!,[1]MASTER!#REF!</definedName>
    <definedName name="DIVISI">KASUS21!$F$4:$F$53</definedName>
    <definedName name="Gagal">[2]KASUS4!$F$12</definedName>
    <definedName name="HARI" localSheetId="0">[2]KASUS41!$G$5:$H$11</definedName>
    <definedName name="HARI">KASUS4!$G$5:$H$11</definedName>
    <definedName name="HARI2" localSheetId="0">[2]KASUS42!$F$5:$G$9</definedName>
    <definedName name="HARI2">KASUS6!$F$5:$G$9</definedName>
    <definedName name="HTML_CodePage" hidden="1">1252</definedName>
    <definedName name="HTML_Control" localSheetId="11" hidden="1">{"'PRODUCTIONCOST SHEET'!$B$3:$G$48"}</definedName>
    <definedName name="HTML_Control" localSheetId="18" hidden="1">{"'PRODUCTIONCOST SHEET'!$B$3:$G$48"}</definedName>
    <definedName name="HTML_Control" localSheetId="19" hidden="1">{"'PRODUCTIONCOST SHEET'!$B$3:$G$48"}</definedName>
    <definedName name="HTML_Control" localSheetId="20" hidden="1">{"'PRODUCTIONCOST SHEET'!$B$3:$G$48"}</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HTML1_1" hidden="1">"[dates.doc]Sheet1!$A$1:$I$39"</definedName>
    <definedName name="HTML1_10" hidden="1">""</definedName>
    <definedName name="HTML1_11" hidden="1">1</definedName>
    <definedName name="HTML1_12" hidden="1">"Macintosh HD:Desktop Folder:DATES98.HTM"</definedName>
    <definedName name="HTML1_2" hidden="1">1</definedName>
    <definedName name="HTML1_3" hidden="1">"dates98"</definedName>
    <definedName name="HTML1_4" hidden="1">"SCHEDULE 98"</definedName>
    <definedName name="HTML1_5" hidden="1">""</definedName>
    <definedName name="HTML1_6" hidden="1">-4146</definedName>
    <definedName name="HTML1_7" hidden="1">-4146</definedName>
    <definedName name="HTML1_8" hidden="1">"12/18/97"</definedName>
    <definedName name="HTML1_9" hidden="1">"Disney Interactive"</definedName>
    <definedName name="HTML2_1" hidden="1">"[dates.doc]Sheet1!$A$1:$I$40"</definedName>
    <definedName name="HTML2_10" hidden="1">""</definedName>
    <definedName name="HTML2_11" hidden="1">1</definedName>
    <definedName name="HTML2_12" hidden="1">"DI7.VOL2:PlanetDI:Prod_Mgr:TEST"</definedName>
    <definedName name="HTML2_2" hidden="1">1</definedName>
    <definedName name="HTML2_3" hidden="1">"dates"</definedName>
    <definedName name="HTML2_4" hidden="1">"Sheet1"</definedName>
    <definedName name="HTML2_5" hidden="1">""</definedName>
    <definedName name="HTML2_6" hidden="1">-4146</definedName>
    <definedName name="HTML2_7" hidden="1">-4146</definedName>
    <definedName name="HTML2_8" hidden="1">"12/18/97"</definedName>
    <definedName name="HTML2_9" hidden="1">"Disney Interactive"</definedName>
    <definedName name="HTML3_1" hidden="1">"'[DATES1.xls]98'!$A$2:$K$44"</definedName>
    <definedName name="HTML3_10" hidden="1">""</definedName>
    <definedName name="HTML3_11" hidden="1">1</definedName>
    <definedName name="HTML3_12" hidden="1">"Macintosh HD:Desktop Folder:test2"</definedName>
    <definedName name="HTML3_2" hidden="1">1</definedName>
    <definedName name="HTML3_3" hidden="1">"98/99 Disney Interactive Schedule"</definedName>
    <definedName name="HTML3_4" hidden="1">""</definedName>
    <definedName name="HTML3_5" hidden="1">""</definedName>
    <definedName name="HTML3_6" hidden="1">-4146</definedName>
    <definedName name="HTML3_7" hidden="1">-4146</definedName>
    <definedName name="HTML3_8" hidden="1">"12/24/97"</definedName>
    <definedName name="HTML3_9" hidden="1">"Disney Interactive"</definedName>
    <definedName name="HTML4_1" hidden="1">"'[projSCH.xls]98 &amp; 99'!$A$1:$L$45"</definedName>
    <definedName name="HTML4_10" hidden="1">""</definedName>
    <definedName name="HTML4_11" hidden="1">1</definedName>
    <definedName name="HTML4_12" hidden="1">"DI7.VOL2:PlanetDI:Prod_Mgr:schedule.htm"</definedName>
    <definedName name="HTML4_2" hidden="1">1</definedName>
    <definedName name="HTML4_3" hidden="1">"projSCH"</definedName>
    <definedName name="HTML4_4" hidden="1">"DI Domestic Release Schedule 98 &amp; 99"</definedName>
    <definedName name="HTML4_5" hidden="1">""</definedName>
    <definedName name="HTML4_6" hidden="1">-4146</definedName>
    <definedName name="HTML4_7" hidden="1">-4146</definedName>
    <definedName name="HTML4_8" hidden="1">"1/6/98"</definedName>
    <definedName name="HTML4_9" hidden="1">"R= Retail,  L=License,  B=Bundle"</definedName>
    <definedName name="HTML5_1" hidden="1">"'[projSCH.xls]98 &amp; 99'!$A$1:$L$44"</definedName>
    <definedName name="HTML5_10" hidden="1">""</definedName>
    <definedName name="HTML5_11" hidden="1">1</definedName>
    <definedName name="HTML5_12" hidden="1">"DI7.VOL2:PlanetDI:Prod_Mgr:SCHEDULE.HTM"</definedName>
    <definedName name="HTML5_2" hidden="1">1</definedName>
    <definedName name="HTML5_3" hidden="1">"projSCH"</definedName>
    <definedName name="HTML5_4" hidden="1">"DI Domestic Release Schedule 98/99"</definedName>
    <definedName name="HTML5_5" hidden="1">""</definedName>
    <definedName name="HTML5_6" hidden="1">-4146</definedName>
    <definedName name="HTML5_7" hidden="1">-4146</definedName>
    <definedName name="HTML5_8" hidden="1">"1/8/98"</definedName>
    <definedName name="HTML5_9" hidden="1">"R=Retail, L=License, B=Bundle"</definedName>
    <definedName name="HTML6_1" hidden="1">"'[projSCH.xls]98 &amp; 99'!$A$2:$K$44"</definedName>
    <definedName name="HTML6_10" hidden="1">""</definedName>
    <definedName name="HTML6_11" hidden="1">1</definedName>
    <definedName name="HTML6_12" hidden="1">"DI7.VOL2:PlanetDI:Prod_Mgr:SCHEDULE.HTM"</definedName>
    <definedName name="HTML6_2" hidden="1">1</definedName>
    <definedName name="HTML6_3" hidden="1">"projSCH"</definedName>
    <definedName name="HTML6_4" hidden="1">"DI Domestic Release Schedule 98/99"</definedName>
    <definedName name="HTML6_5" hidden="1">""</definedName>
    <definedName name="HTML6_6" hidden="1">-4146</definedName>
    <definedName name="HTML6_7" hidden="1">-4146</definedName>
    <definedName name="HTML6_8" hidden="1">"1/6/98"</definedName>
    <definedName name="HTML6_9" hidden="1">"R=Retail, L=License, B=Bundle"</definedName>
    <definedName name="HTMLCount" hidden="1">6</definedName>
    <definedName name="HURUF">[3]KASUS2!$D$4:$D$28</definedName>
    <definedName name="JARAK">[2]KASUS47!$C$4:$J$11</definedName>
    <definedName name="JENIS">KASUS21!$D$4:$D$53</definedName>
    <definedName name="KOTA">[2]KASUS47!$L$3:$M$10</definedName>
    <definedName name="KOTA1">[2]KASUS49!$J$12:$AI$36</definedName>
    <definedName name="KOTA2">[2]KASUS49!$AK$12:$AL$36</definedName>
    <definedName name="KOTA3">[2]KASUS49!$AN$12:$AO$36</definedName>
    <definedName name="limcount" localSheetId="19" hidden="1">1</definedName>
    <definedName name="limcount" localSheetId="20" hidden="1">1</definedName>
    <definedName name="limcount" hidden="1">3</definedName>
    <definedName name="Lulus">[2]KASUS4!$F$11</definedName>
    <definedName name="NILAI">[2]KASUS16!$K$7:$M$16</definedName>
    <definedName name="NILAI2">[2]KASUS17!$L$7:$U$9</definedName>
    <definedName name="PELANGGAN">KASUS22!$L$6:$N$15</definedName>
    <definedName name="PEMBELI" localSheetId="25">KASUS26!$D$4:$D$53</definedName>
    <definedName name="PEMBELI">KASUS25!$C$4:$C$53</definedName>
    <definedName name="PRIMBON">[2]KASUS45!$K$4:$L$38</definedName>
    <definedName name="Rwvu.CapersView." localSheetId="0" hidden="1">#REF!</definedName>
    <definedName name="Rwvu.CapersView." localSheetId="11" hidden="1">#REF!</definedName>
    <definedName name="Rwvu.CapersView." localSheetId="15" hidden="1">#REF!</definedName>
    <definedName name="Rwvu.CapersView." localSheetId="17" hidden="1">#REF!</definedName>
    <definedName name="Rwvu.CapersView." localSheetId="18" hidden="1">#REF!</definedName>
    <definedName name="Rwvu.CapersView." localSheetId="19" hidden="1">#REF!</definedName>
    <definedName name="Rwvu.CapersView." localSheetId="20" hidden="1">#REF!</definedName>
    <definedName name="Rwvu.CapersView." localSheetId="22" hidden="1">#REF!</definedName>
    <definedName name="Rwvu.CapersView." localSheetId="23" hidden="1">#REF!</definedName>
    <definedName name="Rwvu.CapersView." localSheetId="24" hidden="1">#REF!</definedName>
    <definedName name="Rwvu.CapersView." localSheetId="25" hidden="1">#REF!</definedName>
    <definedName name="Rwvu.CapersView." localSheetId="28" hidden="1">#REF!</definedName>
    <definedName name="Rwvu.CapersView." localSheetId="29" hidden="1">#REF!</definedName>
    <definedName name="Rwvu.CapersView." localSheetId="7" hidden="1">#REF!</definedName>
    <definedName name="Rwvu.CapersView." localSheetId="8" hidden="1">#REF!</definedName>
    <definedName name="Rwvu.CapersView." hidden="1">#REF!</definedName>
    <definedName name="Rwvu.Japan_Capers_Ed_Pub." localSheetId="0" hidden="1">#REF!</definedName>
    <definedName name="Rwvu.Japan_Capers_Ed_Pub." localSheetId="11" hidden="1">#REF!</definedName>
    <definedName name="Rwvu.Japan_Capers_Ed_Pub." localSheetId="15" hidden="1">#REF!</definedName>
    <definedName name="Rwvu.Japan_Capers_Ed_Pub." localSheetId="17" hidden="1">#REF!</definedName>
    <definedName name="Rwvu.Japan_Capers_Ed_Pub." localSheetId="18" hidden="1">#REF!</definedName>
    <definedName name="Rwvu.Japan_Capers_Ed_Pub." localSheetId="19" hidden="1">#REF!</definedName>
    <definedName name="Rwvu.Japan_Capers_Ed_Pub." localSheetId="20" hidden="1">#REF!</definedName>
    <definedName name="Rwvu.Japan_Capers_Ed_Pub." localSheetId="22" hidden="1">#REF!</definedName>
    <definedName name="Rwvu.Japan_Capers_Ed_Pub." localSheetId="23" hidden="1">#REF!</definedName>
    <definedName name="Rwvu.Japan_Capers_Ed_Pub." localSheetId="24" hidden="1">#REF!</definedName>
    <definedName name="Rwvu.Japan_Capers_Ed_Pub." localSheetId="25" hidden="1">#REF!</definedName>
    <definedName name="Rwvu.Japan_Capers_Ed_Pub." localSheetId="28" hidden="1">#REF!</definedName>
    <definedName name="Rwvu.Japan_Capers_Ed_Pub." localSheetId="29" hidden="1">#REF!</definedName>
    <definedName name="Rwvu.Japan_Capers_Ed_Pub." localSheetId="7" hidden="1">#REF!</definedName>
    <definedName name="Rwvu.Japan_Capers_Ed_Pub." localSheetId="8" hidden="1">#REF!</definedName>
    <definedName name="Rwvu.Japan_Capers_Ed_Pub." hidden="1">#REF!</definedName>
    <definedName name="Rwvu.KJP_CC." localSheetId="0" hidden="1">#REF!</definedName>
    <definedName name="Rwvu.KJP_CC." localSheetId="11" hidden="1">#REF!</definedName>
    <definedName name="Rwvu.KJP_CC." localSheetId="15" hidden="1">#REF!</definedName>
    <definedName name="Rwvu.KJP_CC." localSheetId="17" hidden="1">#REF!</definedName>
    <definedName name="Rwvu.KJP_CC." localSheetId="18" hidden="1">#REF!</definedName>
    <definedName name="Rwvu.KJP_CC." localSheetId="19" hidden="1">#REF!</definedName>
    <definedName name="Rwvu.KJP_CC." localSheetId="20" hidden="1">#REF!</definedName>
    <definedName name="Rwvu.KJP_CC." localSheetId="22" hidden="1">#REF!</definedName>
    <definedName name="Rwvu.KJP_CC." localSheetId="23" hidden="1">#REF!</definedName>
    <definedName name="Rwvu.KJP_CC." localSheetId="24" hidden="1">#REF!</definedName>
    <definedName name="Rwvu.KJP_CC." localSheetId="25" hidden="1">#REF!</definedName>
    <definedName name="Rwvu.KJP_CC." localSheetId="28" hidden="1">#REF!</definedName>
    <definedName name="Rwvu.KJP_CC." localSheetId="29" hidden="1">#REF!</definedName>
    <definedName name="Rwvu.KJP_CC." localSheetId="7" hidden="1">#REF!</definedName>
    <definedName name="Rwvu.KJP_CC." localSheetId="8" hidden="1">#REF!</definedName>
    <definedName name="Rwvu.KJP_CC." hidden="1">#REF!</definedName>
    <definedName name="SALES">KASUS26!$G$4:$G$53</definedName>
    <definedName name="sencount" localSheetId="19" hidden="1">1</definedName>
    <definedName name="sencount" localSheetId="20" hidden="1">1</definedName>
    <definedName name="sencount" hidden="1">3</definedName>
    <definedName name="SHIO">[2]KASUS37!$E$5:$F$101</definedName>
    <definedName name="SHIO2">[2]KASUS38!$F$5:$I$101</definedName>
    <definedName name="solver_ver">1.3</definedName>
    <definedName name="ss" localSheetId="11" hidden="1">[1]MASTER!#REF!</definedName>
    <definedName name="ss" localSheetId="15" hidden="1">[1]MASTER!#REF!</definedName>
    <definedName name="ss" localSheetId="17" hidden="1">[1]MASTER!#REF!</definedName>
    <definedName name="ss" localSheetId="18" hidden="1">[1]MASTER!#REF!</definedName>
    <definedName name="ss" localSheetId="28" hidden="1">[1]MASTER!#REF!</definedName>
    <definedName name="ss" localSheetId="29" hidden="1">[1]MASTER!#REF!</definedName>
    <definedName name="ss" localSheetId="7" hidden="1">[1]MASTER!#REF!</definedName>
    <definedName name="ss" localSheetId="8" hidden="1">[1]MASTER!#REF!</definedName>
    <definedName name="ss" hidden="1">[1]MASTER!#REF!</definedName>
    <definedName name="Swvu.CapersView." localSheetId="0" hidden="1">[1]MASTER!#REF!</definedName>
    <definedName name="Swvu.CapersView." localSheetId="11" hidden="1">[1]MASTER!#REF!</definedName>
    <definedName name="Swvu.CapersView." localSheetId="15" hidden="1">[1]MASTER!#REF!</definedName>
    <definedName name="Swvu.CapersView." localSheetId="17" hidden="1">[1]MASTER!#REF!</definedName>
    <definedName name="Swvu.CapersView." localSheetId="18" hidden="1">[1]MASTER!#REF!</definedName>
    <definedName name="Swvu.CapersView." localSheetId="19" hidden="1">[1]MASTER!#REF!</definedName>
    <definedName name="Swvu.CapersView." localSheetId="20" hidden="1">[1]MASTER!#REF!</definedName>
    <definedName name="Swvu.CapersView." localSheetId="22" hidden="1">[1]MASTER!#REF!</definedName>
    <definedName name="Swvu.CapersView." localSheetId="23" hidden="1">[1]MASTER!#REF!</definedName>
    <definedName name="Swvu.CapersView." localSheetId="24" hidden="1">[1]MASTER!#REF!</definedName>
    <definedName name="Swvu.CapersView." localSheetId="25" hidden="1">[1]MASTER!#REF!</definedName>
    <definedName name="Swvu.CapersView." localSheetId="28" hidden="1">[1]MASTER!#REF!</definedName>
    <definedName name="Swvu.CapersView." localSheetId="29" hidden="1">[1]MASTER!#REF!</definedName>
    <definedName name="Swvu.CapersView." localSheetId="3" hidden="1">[1]MASTER!#REF!</definedName>
    <definedName name="Swvu.CapersView." localSheetId="6" hidden="1">[1]MASTER!#REF!</definedName>
    <definedName name="Swvu.CapersView." localSheetId="7" hidden="1">[1]MASTER!#REF!</definedName>
    <definedName name="Swvu.CapersView." localSheetId="8" hidden="1">[1]MASTER!#REF!</definedName>
    <definedName name="Swvu.CapersView." hidden="1">[1]MASTER!#REF!</definedName>
    <definedName name="Swvu.Japan_Capers_Ed_Pub." localSheetId="0" hidden="1">#REF!</definedName>
    <definedName name="Swvu.Japan_Capers_Ed_Pub." localSheetId="11" hidden="1">#REF!</definedName>
    <definedName name="Swvu.Japan_Capers_Ed_Pub." localSheetId="15" hidden="1">#REF!</definedName>
    <definedName name="Swvu.Japan_Capers_Ed_Pub." localSheetId="17" hidden="1">#REF!</definedName>
    <definedName name="Swvu.Japan_Capers_Ed_Pub." localSheetId="18" hidden="1">#REF!</definedName>
    <definedName name="Swvu.Japan_Capers_Ed_Pub." localSheetId="19" hidden="1">#REF!</definedName>
    <definedName name="Swvu.Japan_Capers_Ed_Pub." localSheetId="20" hidden="1">#REF!</definedName>
    <definedName name="Swvu.Japan_Capers_Ed_Pub." localSheetId="22" hidden="1">#REF!</definedName>
    <definedName name="Swvu.Japan_Capers_Ed_Pub." localSheetId="23" hidden="1">#REF!</definedName>
    <definedName name="Swvu.Japan_Capers_Ed_Pub." localSheetId="24" hidden="1">#REF!</definedName>
    <definedName name="Swvu.Japan_Capers_Ed_Pub." localSheetId="25" hidden="1">#REF!</definedName>
    <definedName name="Swvu.Japan_Capers_Ed_Pub." localSheetId="28" hidden="1">#REF!</definedName>
    <definedName name="Swvu.Japan_Capers_Ed_Pub." localSheetId="29" hidden="1">#REF!</definedName>
    <definedName name="Swvu.Japan_Capers_Ed_Pub." localSheetId="7" hidden="1">#REF!</definedName>
    <definedName name="Swvu.Japan_Capers_Ed_Pub." localSheetId="8" hidden="1">#REF!</definedName>
    <definedName name="Swvu.Japan_Capers_Ed_Pub." hidden="1">#REF!</definedName>
    <definedName name="Swvu.KJP_CC." localSheetId="0" hidden="1">#REF!</definedName>
    <definedName name="Swvu.KJP_CC." localSheetId="11" hidden="1">#REF!</definedName>
    <definedName name="Swvu.KJP_CC." localSheetId="15" hidden="1">#REF!</definedName>
    <definedName name="Swvu.KJP_CC." localSheetId="17" hidden="1">#REF!</definedName>
    <definedName name="Swvu.KJP_CC." localSheetId="18" hidden="1">#REF!</definedName>
    <definedName name="Swvu.KJP_CC." localSheetId="19" hidden="1">#REF!</definedName>
    <definedName name="Swvu.KJP_CC." localSheetId="20" hidden="1">#REF!</definedName>
    <definedName name="Swvu.KJP_CC." localSheetId="22" hidden="1">#REF!</definedName>
    <definedName name="Swvu.KJP_CC." localSheetId="23" hidden="1">#REF!</definedName>
    <definedName name="Swvu.KJP_CC." localSheetId="24" hidden="1">#REF!</definedName>
    <definedName name="Swvu.KJP_CC." localSheetId="25" hidden="1">#REF!</definedName>
    <definedName name="Swvu.KJP_CC." localSheetId="28" hidden="1">#REF!</definedName>
    <definedName name="Swvu.KJP_CC." localSheetId="29" hidden="1">#REF!</definedName>
    <definedName name="Swvu.KJP_CC." localSheetId="7" hidden="1">#REF!</definedName>
    <definedName name="Swvu.KJP_CC." localSheetId="8" hidden="1">#REF!</definedName>
    <definedName name="Swvu.KJP_CC." hidden="1">#REF!</definedName>
    <definedName name="TAHUN">[2]KASUS44!$L$5:$M$30</definedName>
    <definedName name="TANDA">KASUS21!$O$4:$P$9</definedName>
    <definedName name="TRANSAKSI" localSheetId="25">KASUS26!$H$4:$H$53</definedName>
    <definedName name="TRANSAKSI">KASUS25!$E$4:$E$53</definedName>
    <definedName name="trte" localSheetId="0" hidden="1">{#N/A,#N/A,FALSE,"PRJCTED QTRLY $'s"}</definedName>
    <definedName name="trte" localSheetId="11" hidden="1">{#N/A,#N/A,FALSE,"PRJCTED QTRLY $'s"}</definedName>
    <definedName name="trte" localSheetId="18" hidden="1">{#N/A,#N/A,FALSE,"PRJCTED QTRLY $'s"}</definedName>
    <definedName name="trte" localSheetId="19" hidden="1">{#N/A,#N/A,FALSE,"PRJCTED QTRLY $'s"}</definedName>
    <definedName name="trte" localSheetId="20" hidden="1">{#N/A,#N/A,FALSE,"PRJCTED QTRLY $'s"}</definedName>
    <definedName name="trte" hidden="1">{#N/A,#N/A,FALSE,"PRJCTED QTRLY $'s"}</definedName>
    <definedName name="USIA">KASUS21!$G$4:$G$53</definedName>
    <definedName name="v" localSheetId="11" hidden="1">{"'PRODUCTIONCOST SHEET'!$B$3:$G$48"}</definedName>
    <definedName name="v" localSheetId="18" hidden="1">{"'PRODUCTIONCOST SHEET'!$B$3:$G$48"}</definedName>
    <definedName name="v" hidden="1">{"'PRODUCTIONCOST SHEET'!$B$3:$G$48"}</definedName>
    <definedName name="vvv" localSheetId="0" hidden="1">{"Japan_Capers_Ed_Pub",#N/A,FALSE,"DI 2 YEAR MASTER SCHEDULE"}</definedName>
    <definedName name="vvv" localSheetId="11" hidden="1">{"Japan_Capers_Ed_Pub",#N/A,FALSE,"DI 2 YEAR MASTER SCHEDULE"}</definedName>
    <definedName name="vvv" localSheetId="18" hidden="1">{"Japan_Capers_Ed_Pub",#N/A,FALSE,"DI 2 YEAR MASTER SCHEDULE"}</definedName>
    <definedName name="vvv" localSheetId="19" hidden="1">{"Japan_Capers_Ed_Pub",#N/A,FALSE,"DI 2 YEAR MASTER SCHEDULE"}</definedName>
    <definedName name="vvv" localSheetId="20" hidden="1">{"Japan_Capers_Ed_Pub",#N/A,FALSE,"DI 2 YEAR MASTER SCHEDULE"}</definedName>
    <definedName name="vvv" hidden="1">{"Japan_Capers_Ed_Pub",#N/A,FALSE,"DI 2 YEAR MASTER SCHEDULE"}</definedName>
    <definedName name="vvvv" localSheetId="0" hidden="1">{#N/A,#N/A,FALSE,"PRJCTED MNTHLY QTY's"}</definedName>
    <definedName name="vvvv" localSheetId="11" hidden="1">{#N/A,#N/A,FALSE,"PRJCTED MNTHLY QTY's"}</definedName>
    <definedName name="vvvv" localSheetId="18" hidden="1">{#N/A,#N/A,FALSE,"PRJCTED MNTHLY QTY's"}</definedName>
    <definedName name="vvvv" localSheetId="19" hidden="1">{#N/A,#N/A,FALSE,"PRJCTED MNTHLY QTY's"}</definedName>
    <definedName name="vvvv" localSheetId="20" hidden="1">{#N/A,#N/A,FALSE,"PRJCTED MNTHLY QTY's"}</definedName>
    <definedName name="vvvv" hidden="1">{#N/A,#N/A,FALSE,"PRJCTED MNTHLY QTY's"}</definedName>
    <definedName name="wrn.CapersPlotter." localSheetId="11" hidden="1">{#N/A,#N/A,FALSE,"DI 2 YEAR MASTER SCHEDULE"}</definedName>
    <definedName name="wrn.CapersPlotter." localSheetId="18" hidden="1">{#N/A,#N/A,FALSE,"DI 2 YEAR MASTER SCHEDULE"}</definedName>
    <definedName name="wrn.CapersPlotter." localSheetId="19" hidden="1">{#N/A,#N/A,FALSE,"DI 2 YEAR MASTER SCHEDULE"}</definedName>
    <definedName name="wrn.CapersPlotter." localSheetId="20" hidden="1">{#N/A,#N/A,FALSE,"DI 2 YEAR MASTER SCHEDULE"}</definedName>
    <definedName name="wrn.CapersPlotter." hidden="1">{#N/A,#N/A,FALSE,"DI 2 YEAR MASTER SCHEDULE"}</definedName>
    <definedName name="wrn.Edutainment._.Priority._.List." localSheetId="11" hidden="1">{#N/A,#N/A,FALSE,"DI 2 YEAR MASTER SCHEDULE"}</definedName>
    <definedName name="wrn.Edutainment._.Priority._.List." localSheetId="18" hidden="1">{#N/A,#N/A,FALSE,"DI 2 YEAR MASTER SCHEDULE"}</definedName>
    <definedName name="wrn.Edutainment._.Priority._.List." localSheetId="19" hidden="1">{#N/A,#N/A,FALSE,"DI 2 YEAR MASTER SCHEDULE"}</definedName>
    <definedName name="wrn.Edutainment._.Priority._.List." localSheetId="20" hidden="1">{#N/A,#N/A,FALSE,"DI 2 YEAR MASTER SCHEDULE"}</definedName>
    <definedName name="wrn.Edutainment._.Priority._.List." hidden="1">{#N/A,#N/A,FALSE,"DI 2 YEAR MASTER SCHEDULE"}</definedName>
    <definedName name="wrn.Japan_Capers_Ed._.Pub." localSheetId="11" hidden="1">{"Japan_Capers_Ed_Pub",#N/A,FALSE,"DI 2 YEAR MASTER SCHEDULE"}</definedName>
    <definedName name="wrn.Japan_Capers_Ed._.Pub." localSheetId="18" hidden="1">{"Japan_Capers_Ed_Pub",#N/A,FALSE,"DI 2 YEAR MASTER SCHEDULE"}</definedName>
    <definedName name="wrn.Japan_Capers_Ed._.Pub." localSheetId="19" hidden="1">{"Japan_Capers_Ed_Pub",#N/A,FALSE,"DI 2 YEAR MASTER SCHEDULE"}</definedName>
    <definedName name="wrn.Japan_Capers_Ed._.Pub." localSheetId="20" hidden="1">{"Japan_Capers_Ed_Pub",#N/A,FALSE,"DI 2 YEAR MASTER SCHEDULE"}</definedName>
    <definedName name="wrn.Japan_Capers_Ed._.Pub." hidden="1">{"Japan_Capers_Ed_Pub",#N/A,FALSE,"DI 2 YEAR MASTER SCHEDULE"}</definedName>
    <definedName name="wrn.Priority._.list." localSheetId="11" hidden="1">{#N/A,#N/A,FALSE,"DI 2 YEAR MASTER SCHEDULE"}</definedName>
    <definedName name="wrn.Priority._.list." localSheetId="18" hidden="1">{#N/A,#N/A,FALSE,"DI 2 YEAR MASTER SCHEDULE"}</definedName>
    <definedName name="wrn.Priority._.list." localSheetId="19" hidden="1">{#N/A,#N/A,FALSE,"DI 2 YEAR MASTER SCHEDULE"}</definedName>
    <definedName name="wrn.Priority._.list." localSheetId="20" hidden="1">{#N/A,#N/A,FALSE,"DI 2 YEAR MASTER SCHEDULE"}</definedName>
    <definedName name="wrn.Priority._.list." hidden="1">{#N/A,#N/A,FALSE,"DI 2 YEAR MASTER SCHEDULE"}</definedName>
    <definedName name="wrn.Prjcted._.Mnthly._.Qtys." localSheetId="11" hidden="1">{#N/A,#N/A,FALSE,"PRJCTED MNTHLY QTY's"}</definedName>
    <definedName name="wrn.Prjcted._.Mnthly._.Qtys." localSheetId="18" hidden="1">{#N/A,#N/A,FALSE,"PRJCTED MNTHLY QTY's"}</definedName>
    <definedName name="wrn.Prjcted._.Mnthly._.Qtys." localSheetId="19" hidden="1">{#N/A,#N/A,FALSE,"PRJCTED MNTHLY QTY's"}</definedName>
    <definedName name="wrn.Prjcted._.Mnthly._.Qtys." localSheetId="20" hidden="1">{#N/A,#N/A,FALSE,"PRJCTED MNTHLY QTY's"}</definedName>
    <definedName name="wrn.Prjcted._.Mnthly._.Qtys." hidden="1">{#N/A,#N/A,FALSE,"PRJCTED MNTHLY QTY's"}</definedName>
    <definedName name="wrn.Prjcted._.Qtrly._.Dollars." localSheetId="11" hidden="1">{#N/A,#N/A,FALSE,"PRJCTED QTRLY $'s"}</definedName>
    <definedName name="wrn.Prjcted._.Qtrly._.Dollars." localSheetId="18" hidden="1">{#N/A,#N/A,FALSE,"PRJCTED QTRLY $'s"}</definedName>
    <definedName name="wrn.Prjcted._.Qtrly._.Dollars." localSheetId="19" hidden="1">{#N/A,#N/A,FALSE,"PRJCTED QTRLY $'s"}</definedName>
    <definedName name="wrn.Prjcted._.Qtrly._.Dollars." localSheetId="20" hidden="1">{#N/A,#N/A,FALSE,"PRJCTED QTRLY $'s"}</definedName>
    <definedName name="wrn.Prjcted._.Qtrly._.Dollars." hidden="1">{#N/A,#N/A,FALSE,"PRJCTED QTRLY $'s"}</definedName>
    <definedName name="wrn.Prjcted._.Qtrly._.Qtys." localSheetId="11" hidden="1">{#N/A,#N/A,FALSE,"PRJCTED QTRLY QTY's"}</definedName>
    <definedName name="wrn.Prjcted._.Qtrly._.Qtys." localSheetId="18" hidden="1">{#N/A,#N/A,FALSE,"PRJCTED QTRLY QTY's"}</definedName>
    <definedName name="wrn.Prjcted._.Qtrly._.Qtys." localSheetId="19" hidden="1">{#N/A,#N/A,FALSE,"PRJCTED QTRLY QTY's"}</definedName>
    <definedName name="wrn.Prjcted._.Qtrly._.Qtys." localSheetId="20" hidden="1">{#N/A,#N/A,FALSE,"PRJCTED QTRLY QTY's"}</definedName>
    <definedName name="wrn.Prjcted._.Qtrly._.Qtys." hidden="1">{#N/A,#N/A,FALSE,"PRJCTED QTRLY QTY's"}</definedName>
    <definedName name="wvu.CapersView." localSheetId="1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18"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19"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0"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localSheetId="1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18"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19"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0"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1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18"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19"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0"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 localSheetId="19"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x" localSheetId="20"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x" hidden="1">[4]lookup_trend!$D$2:$D$14</definedName>
    <definedName name="XXX" localSheetId="11" hidden="1">{"'PRODUCTIONCOST SHEET'!$B$3:$G$48"}</definedName>
    <definedName name="XXX" localSheetId="18" hidden="1">{"'PRODUCTIONCOST SHEET'!$B$3:$G$48"}</definedName>
    <definedName name="XXX" localSheetId="19" hidden="1">{"'PRODUCTIONCOST SHEET'!$B$3:$G$48"}</definedName>
    <definedName name="XXX" localSheetId="20" hidden="1">{"'PRODUCTIONCOST SHEET'!$B$3:$G$48"}</definedName>
    <definedName name="XXX" hidden="1">{"'PRODUCTIONCOST SHEET'!$B$3:$G$48"}</definedName>
    <definedName name="Z_9A428CE1_B4D9_11D0_A8AA_0000C071AEE7_.wvu.Cols" hidden="1">[1]MASTER!$A$1:$Q$65536,[1]MASTER!$Y$1:$Z$65536</definedName>
    <definedName name="Z_9A428CE1_B4D9_11D0_A8AA_0000C071AEE7_.wvu.PrintArea" localSheetId="0" hidden="1">#REF!</definedName>
    <definedName name="Z_9A428CE1_B4D9_11D0_A8AA_0000C071AEE7_.wvu.PrintArea" localSheetId="11" hidden="1">#REF!</definedName>
    <definedName name="Z_9A428CE1_B4D9_11D0_A8AA_0000C071AEE7_.wvu.PrintArea" localSheetId="15" hidden="1">#REF!</definedName>
    <definedName name="Z_9A428CE1_B4D9_11D0_A8AA_0000C071AEE7_.wvu.PrintArea" localSheetId="17" hidden="1">#REF!</definedName>
    <definedName name="Z_9A428CE1_B4D9_11D0_A8AA_0000C071AEE7_.wvu.PrintArea" localSheetId="18" hidden="1">#REF!</definedName>
    <definedName name="Z_9A428CE1_B4D9_11D0_A8AA_0000C071AEE7_.wvu.PrintArea" localSheetId="19" hidden="1">#REF!</definedName>
    <definedName name="Z_9A428CE1_B4D9_11D0_A8AA_0000C071AEE7_.wvu.PrintArea" localSheetId="20" hidden="1">#REF!</definedName>
    <definedName name="Z_9A428CE1_B4D9_11D0_A8AA_0000C071AEE7_.wvu.PrintArea" localSheetId="22" hidden="1">#REF!</definedName>
    <definedName name="Z_9A428CE1_B4D9_11D0_A8AA_0000C071AEE7_.wvu.PrintArea" localSheetId="23" hidden="1">#REF!</definedName>
    <definedName name="Z_9A428CE1_B4D9_11D0_A8AA_0000C071AEE7_.wvu.PrintArea" localSheetId="24" hidden="1">#REF!</definedName>
    <definedName name="Z_9A428CE1_B4D9_11D0_A8AA_0000C071AEE7_.wvu.PrintArea" localSheetId="25" hidden="1">#REF!</definedName>
    <definedName name="Z_9A428CE1_B4D9_11D0_A8AA_0000C071AEE7_.wvu.PrintArea" localSheetId="28" hidden="1">#REF!</definedName>
    <definedName name="Z_9A428CE1_B4D9_11D0_A8AA_0000C071AEE7_.wvu.PrintArea" localSheetId="29" hidden="1">#REF!</definedName>
    <definedName name="Z_9A428CE1_B4D9_11D0_A8AA_0000C071AEE7_.wvu.PrintArea" localSheetId="7" hidden="1">#REF!</definedName>
    <definedName name="Z_9A428CE1_B4D9_11D0_A8AA_0000C071AEE7_.wvu.PrintArea" localSheetId="8" hidden="1">#REF!</definedName>
    <definedName name="Z_9A428CE1_B4D9_11D0_A8AA_0000C071AEE7_.wvu.PrintArea" hidden="1">#REF!</definedName>
    <definedName name="Z_9A428CE1_B4D9_11D0_A8AA_0000C071AEE7_.wvu.Rows" localSheetId="0" hidden="1">[1]MASTER!#REF!,[1]MASTER!#REF!,[1]MASTER!#REF!,[1]MASTER!#REF!,[1]MASTER!#REF!,[1]MASTER!#REF!,[1]MASTER!#REF!,[1]MASTER!$A$98:$IV$272</definedName>
    <definedName name="Z_9A428CE1_B4D9_11D0_A8AA_0000C071AEE7_.wvu.Rows" localSheetId="11" hidden="1">[1]MASTER!#REF!,[1]MASTER!#REF!,[1]MASTER!#REF!,[1]MASTER!#REF!,[1]MASTER!#REF!,[1]MASTER!#REF!,[1]MASTER!#REF!,[1]MASTER!$A$98:$IV$272</definedName>
    <definedName name="Z_9A428CE1_B4D9_11D0_A8AA_0000C071AEE7_.wvu.Rows" localSheetId="15" hidden="1">[1]MASTER!#REF!,[1]MASTER!#REF!,[1]MASTER!#REF!,[1]MASTER!#REF!,[1]MASTER!#REF!,[1]MASTER!#REF!,[1]MASTER!#REF!,[1]MASTER!$A$98:$IV$272</definedName>
    <definedName name="Z_9A428CE1_B4D9_11D0_A8AA_0000C071AEE7_.wvu.Rows" localSheetId="17" hidden="1">[1]MASTER!#REF!,[1]MASTER!#REF!,[1]MASTER!#REF!,[1]MASTER!#REF!,[1]MASTER!#REF!,[1]MASTER!#REF!,[1]MASTER!#REF!,[1]MASTER!$A$98:$IV$272</definedName>
    <definedName name="Z_9A428CE1_B4D9_11D0_A8AA_0000C071AEE7_.wvu.Rows" localSheetId="18" hidden="1">[1]MASTER!#REF!,[1]MASTER!#REF!,[1]MASTER!#REF!,[1]MASTER!#REF!,[1]MASTER!#REF!,[1]MASTER!#REF!,[1]MASTER!#REF!,[1]MASTER!$A$98:$IV$272</definedName>
    <definedName name="Z_9A428CE1_B4D9_11D0_A8AA_0000C071AEE7_.wvu.Rows" localSheetId="19" hidden="1">[1]MASTER!#REF!,[1]MASTER!#REF!,[1]MASTER!#REF!,[1]MASTER!#REF!,[1]MASTER!#REF!,[1]MASTER!#REF!,[1]MASTER!#REF!,[1]MASTER!$A$98:$IV$272</definedName>
    <definedName name="Z_9A428CE1_B4D9_11D0_A8AA_0000C071AEE7_.wvu.Rows" localSheetId="20" hidden="1">[1]MASTER!#REF!,[1]MASTER!#REF!,[1]MASTER!#REF!,[1]MASTER!#REF!,[1]MASTER!#REF!,[1]MASTER!#REF!,[1]MASTER!#REF!,[1]MASTER!$A$98:$IV$272</definedName>
    <definedName name="Z_9A428CE1_B4D9_11D0_A8AA_0000C071AEE7_.wvu.Rows" localSheetId="22" hidden="1">[1]MASTER!#REF!,[1]MASTER!#REF!,[1]MASTER!#REF!,[1]MASTER!#REF!,[1]MASTER!#REF!,[1]MASTER!#REF!,[1]MASTER!#REF!,[1]MASTER!$A$98:$IV$272</definedName>
    <definedName name="Z_9A428CE1_B4D9_11D0_A8AA_0000C071AEE7_.wvu.Rows" localSheetId="23" hidden="1">[1]MASTER!#REF!,[1]MASTER!#REF!,[1]MASTER!#REF!,[1]MASTER!#REF!,[1]MASTER!#REF!,[1]MASTER!#REF!,[1]MASTER!#REF!,[1]MASTER!$A$98:$IV$272</definedName>
    <definedName name="Z_9A428CE1_B4D9_11D0_A8AA_0000C071AEE7_.wvu.Rows" localSheetId="24" hidden="1">[1]MASTER!#REF!,[1]MASTER!#REF!,[1]MASTER!#REF!,[1]MASTER!#REF!,[1]MASTER!#REF!,[1]MASTER!#REF!,[1]MASTER!#REF!,[1]MASTER!$A$98:$IV$272</definedName>
    <definedName name="Z_9A428CE1_B4D9_11D0_A8AA_0000C071AEE7_.wvu.Rows" localSheetId="25" hidden="1">[1]MASTER!#REF!,[1]MASTER!#REF!,[1]MASTER!#REF!,[1]MASTER!#REF!,[1]MASTER!#REF!,[1]MASTER!#REF!,[1]MASTER!#REF!,[1]MASTER!$A$98:$IV$272</definedName>
    <definedName name="Z_9A428CE1_B4D9_11D0_A8AA_0000C071AEE7_.wvu.Rows" localSheetId="28" hidden="1">[1]MASTER!#REF!,[1]MASTER!#REF!,[1]MASTER!#REF!,[1]MASTER!#REF!,[1]MASTER!#REF!,[1]MASTER!#REF!,[1]MASTER!#REF!,[1]MASTER!$A$98:$IV$272</definedName>
    <definedName name="Z_9A428CE1_B4D9_11D0_A8AA_0000C071AEE7_.wvu.Rows" localSheetId="29" hidden="1">[1]MASTER!#REF!,[1]MASTER!#REF!,[1]MASTER!#REF!,[1]MASTER!#REF!,[1]MASTER!#REF!,[1]MASTER!#REF!,[1]MASTER!#REF!,[1]MASTER!$A$98:$IV$272</definedName>
    <definedName name="Z_9A428CE1_B4D9_11D0_A8AA_0000C071AEE7_.wvu.Rows" localSheetId="3" hidden="1">[1]MASTER!#REF!,[1]MASTER!#REF!,[1]MASTER!#REF!,[1]MASTER!#REF!,[1]MASTER!#REF!,[1]MASTER!#REF!,[1]MASTER!#REF!,[1]MASTER!$A$98:$IV$272</definedName>
    <definedName name="Z_9A428CE1_B4D9_11D0_A8AA_0000C071AEE7_.wvu.Rows" localSheetId="6" hidden="1">[1]MASTER!#REF!,[1]MASTER!#REF!,[1]MASTER!#REF!,[1]MASTER!#REF!,[1]MASTER!#REF!,[1]MASTER!#REF!,[1]MASTER!#REF!,[1]MASTER!$A$98:$IV$272</definedName>
    <definedName name="Z_9A428CE1_B4D9_11D0_A8AA_0000C071AEE7_.wvu.Rows" localSheetId="7" hidden="1">[1]MASTER!#REF!,[1]MASTER!#REF!,[1]MASTER!#REF!,[1]MASTER!#REF!,[1]MASTER!#REF!,[1]MASTER!#REF!,[1]MASTER!#REF!,[1]MASTER!$A$98:$IV$272</definedName>
    <definedName name="Z_9A428CE1_B4D9_11D0_A8AA_0000C071AEE7_.wvu.Rows" localSheetId="8" hidden="1">[1]MASTER!#REF!,[1]MASTER!#REF!,[1]MASTER!#REF!,[1]MASTER!#REF!,[1]MASTER!#REF!,[1]MASTER!#REF!,[1]MASTER!#REF!,[1]MASTER!$A$98:$IV$272</definedName>
    <definedName name="Z_9A428CE1_B4D9_11D0_A8AA_0000C071AEE7_.wvu.Rows" hidden="1">[1]MASTER!#REF!,[1]MASTER!#REF!,[1]MASTER!#REF!,[1]MASTER!#REF!,[1]MASTER!#REF!,[1]MASTER!#REF!,[1]MASTER!#REF!,[1]MASTER!$A$98:$IV$272</definedName>
    <definedName name="ZODIAK">[2]KASUS36!$E$5:$F$17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 i="43" l="1"/>
  <c r="E13" i="43"/>
  <c r="E12" i="43"/>
  <c r="D12" i="43"/>
  <c r="D13" i="43"/>
  <c r="D14" i="43"/>
  <c r="C5" i="40"/>
  <c r="B2" i="40"/>
  <c r="C5" i="28" l="1"/>
  <c r="E16" i="43" l="1"/>
  <c r="E15" i="43"/>
  <c r="E11" i="43"/>
  <c r="D16" i="43"/>
  <c r="D15" i="43"/>
  <c r="D11" i="43"/>
  <c r="D15" i="42"/>
  <c r="D14" i="42"/>
  <c r="D13" i="42"/>
  <c r="D12" i="42"/>
  <c r="D11" i="42"/>
  <c r="D10" i="42"/>
  <c r="D10" i="41"/>
  <c r="D15" i="41"/>
  <c r="D14" i="41"/>
  <c r="D13" i="41"/>
  <c r="D12" i="41"/>
  <c r="D11" i="41"/>
  <c r="C3" i="40"/>
  <c r="B6" i="40" s="1"/>
  <c r="B2" i="43" l="1"/>
  <c r="B14" i="39"/>
  <c r="B8" i="39"/>
  <c r="C13" i="39"/>
  <c r="C12" i="39"/>
  <c r="D5" i="3"/>
  <c r="C7" i="39" l="1"/>
  <c r="G13" i="37" l="1"/>
  <c r="G12" i="37"/>
  <c r="G11" i="37"/>
  <c r="G10" i="37"/>
  <c r="G9" i="37"/>
  <c r="G8" i="37"/>
  <c r="G7" i="37"/>
  <c r="G6" i="37"/>
  <c r="G5" i="37"/>
  <c r="D5" i="37" s="1"/>
  <c r="G4" i="37"/>
  <c r="D6" i="24"/>
  <c r="B6" i="15"/>
  <c r="B6" i="37" l="1"/>
  <c r="B6" i="8"/>
  <c r="B5" i="8"/>
  <c r="B5" i="7"/>
  <c r="C5" i="8"/>
  <c r="B6" i="7"/>
  <c r="C5" i="7"/>
  <c r="E6" i="36"/>
  <c r="B6" i="36"/>
  <c r="C3" i="36"/>
  <c r="B12" i="1"/>
  <c r="I9" i="26" l="1"/>
  <c r="D4" i="35"/>
  <c r="D3" i="35"/>
  <c r="C4" i="34"/>
  <c r="C5" i="34" s="1"/>
  <c r="D5" i="33"/>
  <c r="G13" i="33"/>
  <c r="G6" i="33"/>
  <c r="G7" i="33"/>
  <c r="G8" i="33"/>
  <c r="G9" i="33"/>
  <c r="B7" i="33" s="1"/>
  <c r="G10" i="33"/>
  <c r="G11" i="33"/>
  <c r="G12" i="33"/>
  <c r="G5" i="33"/>
  <c r="G4" i="33"/>
  <c r="F3" i="35" l="1"/>
  <c r="F4" i="35" s="1"/>
  <c r="F5" i="35" s="1"/>
  <c r="B6" i="35"/>
  <c r="B6" i="34"/>
  <c r="D6" i="33"/>
  <c r="C4" i="13"/>
  <c r="C3" i="13"/>
  <c r="C6" i="13" l="1"/>
  <c r="H54" i="32"/>
  <c r="D53" i="32"/>
  <c r="D52" i="32"/>
  <c r="D51" i="32"/>
  <c r="D50" i="32"/>
  <c r="D49" i="32"/>
  <c r="D48" i="32"/>
  <c r="D47" i="32"/>
  <c r="D46" i="32"/>
  <c r="D45" i="32"/>
  <c r="D44" i="32"/>
  <c r="D43" i="32"/>
  <c r="D42" i="32"/>
  <c r="D41" i="32"/>
  <c r="D40" i="32"/>
  <c r="D39" i="32"/>
  <c r="D38" i="32"/>
  <c r="D37" i="32"/>
  <c r="D36" i="32"/>
  <c r="D35" i="32"/>
  <c r="D34" i="32"/>
  <c r="D33" i="32"/>
  <c r="D32" i="32"/>
  <c r="D31" i="32"/>
  <c r="D30" i="32"/>
  <c r="D29" i="32"/>
  <c r="D28" i="32"/>
  <c r="D27" i="32"/>
  <c r="D26" i="32"/>
  <c r="D25" i="32"/>
  <c r="D24" i="32"/>
  <c r="D23" i="32"/>
  <c r="D22" i="32"/>
  <c r="D21" i="32"/>
  <c r="D20" i="32"/>
  <c r="D19" i="32"/>
  <c r="D18" i="32"/>
  <c r="D17" i="32"/>
  <c r="L16" i="32"/>
  <c r="D16" i="32"/>
  <c r="L15" i="32"/>
  <c r="D15" i="32"/>
  <c r="L14" i="32"/>
  <c r="D14" i="32"/>
  <c r="D13" i="32"/>
  <c r="D12" i="32"/>
  <c r="D11" i="32"/>
  <c r="D10" i="32"/>
  <c r="D9" i="32"/>
  <c r="D8" i="32"/>
  <c r="D7" i="32"/>
  <c r="D6" i="32"/>
  <c r="L5" i="32"/>
  <c r="D5" i="32"/>
  <c r="L4" i="32"/>
  <c r="F52" i="32" s="1"/>
  <c r="E4" i="32"/>
  <c r="D4" i="32"/>
  <c r="C4" i="32" s="1"/>
  <c r="E54" i="31"/>
  <c r="D53" i="31"/>
  <c r="C53" i="31"/>
  <c r="D52" i="31"/>
  <c r="C52" i="31"/>
  <c r="D51" i="31"/>
  <c r="C51" i="31"/>
  <c r="D50" i="31"/>
  <c r="C50" i="31"/>
  <c r="D49" i="31"/>
  <c r="C49" i="31"/>
  <c r="D48" i="31"/>
  <c r="C48" i="31"/>
  <c r="D47" i="31"/>
  <c r="C47" i="31"/>
  <c r="D46" i="31"/>
  <c r="C46" i="31"/>
  <c r="D45" i="31"/>
  <c r="C45" i="31"/>
  <c r="D44" i="31"/>
  <c r="C44" i="31"/>
  <c r="D43" i="31"/>
  <c r="C43" i="31"/>
  <c r="D42" i="31"/>
  <c r="C42" i="31"/>
  <c r="D41" i="31"/>
  <c r="C41" i="31"/>
  <c r="D40" i="31"/>
  <c r="C40" i="31"/>
  <c r="D39" i="31"/>
  <c r="C39" i="31"/>
  <c r="D38" i="31"/>
  <c r="C38" i="31"/>
  <c r="D37" i="31"/>
  <c r="C37" i="31"/>
  <c r="D36" i="31"/>
  <c r="C36" i="31"/>
  <c r="D35" i="31"/>
  <c r="C35" i="31"/>
  <c r="D34" i="31"/>
  <c r="C34" i="31"/>
  <c r="D33" i="31"/>
  <c r="C33" i="31"/>
  <c r="D32" i="31"/>
  <c r="C32" i="31"/>
  <c r="D31" i="31"/>
  <c r="C31" i="31"/>
  <c r="D30" i="31"/>
  <c r="C30" i="31"/>
  <c r="D29" i="31"/>
  <c r="C29" i="31"/>
  <c r="D28" i="31"/>
  <c r="C28" i="31"/>
  <c r="D27" i="31"/>
  <c r="C27" i="31"/>
  <c r="D26" i="31"/>
  <c r="C26" i="31"/>
  <c r="D25" i="31"/>
  <c r="C25" i="31"/>
  <c r="D24" i="31"/>
  <c r="C24" i="31"/>
  <c r="D23" i="31"/>
  <c r="C23" i="31"/>
  <c r="D22" i="31"/>
  <c r="C22" i="31"/>
  <c r="D21" i="31"/>
  <c r="C21" i="31"/>
  <c r="D20" i="31"/>
  <c r="C20" i="31"/>
  <c r="D19" i="31"/>
  <c r="C19" i="31"/>
  <c r="D18" i="31"/>
  <c r="C18" i="31"/>
  <c r="D17" i="31"/>
  <c r="C17" i="31"/>
  <c r="D16" i="31"/>
  <c r="C16" i="31"/>
  <c r="D15" i="31"/>
  <c r="C15" i="31"/>
  <c r="D14" i="31"/>
  <c r="C14" i="31"/>
  <c r="D13" i="31"/>
  <c r="C13" i="31"/>
  <c r="D12" i="31"/>
  <c r="C12" i="31"/>
  <c r="D11" i="31"/>
  <c r="C11" i="31"/>
  <c r="D10" i="31"/>
  <c r="C10" i="31"/>
  <c r="D9" i="31"/>
  <c r="C9" i="31"/>
  <c r="D8" i="31"/>
  <c r="C8" i="31"/>
  <c r="D7" i="31"/>
  <c r="C7" i="31"/>
  <c r="I6" i="31"/>
  <c r="D6" i="31"/>
  <c r="C6" i="31"/>
  <c r="I5" i="31"/>
  <c r="D5" i="31"/>
  <c r="C5" i="31"/>
  <c r="I4" i="31"/>
  <c r="D4" i="31"/>
  <c r="C4" i="31"/>
  <c r="E54" i="30"/>
  <c r="D53" i="30"/>
  <c r="C53" i="30"/>
  <c r="D52" i="30"/>
  <c r="C52" i="30"/>
  <c r="D51" i="30"/>
  <c r="C51" i="30"/>
  <c r="D50" i="30"/>
  <c r="C50" i="30"/>
  <c r="D49" i="30"/>
  <c r="C49" i="30"/>
  <c r="D48" i="30"/>
  <c r="C48" i="30"/>
  <c r="D47" i="30"/>
  <c r="C47" i="30"/>
  <c r="D46" i="30"/>
  <c r="C46" i="30"/>
  <c r="D45" i="30"/>
  <c r="C45" i="30"/>
  <c r="D44" i="30"/>
  <c r="C44" i="30"/>
  <c r="D43" i="30"/>
  <c r="C43" i="30"/>
  <c r="D42" i="30"/>
  <c r="C42" i="30"/>
  <c r="D41" i="30"/>
  <c r="C41" i="30"/>
  <c r="D40" i="30"/>
  <c r="C40" i="30"/>
  <c r="D39" i="30"/>
  <c r="C39" i="30"/>
  <c r="D38" i="30"/>
  <c r="C38" i="30"/>
  <c r="D37" i="30"/>
  <c r="C37" i="30"/>
  <c r="D36" i="30"/>
  <c r="C36" i="30"/>
  <c r="D35" i="30"/>
  <c r="C35" i="30"/>
  <c r="D34" i="30"/>
  <c r="C34" i="30"/>
  <c r="D33" i="30"/>
  <c r="C33" i="30"/>
  <c r="D32" i="30"/>
  <c r="C32" i="30"/>
  <c r="D31" i="30"/>
  <c r="C31" i="30"/>
  <c r="D30" i="30"/>
  <c r="C30" i="30"/>
  <c r="D29" i="30"/>
  <c r="C29" i="30"/>
  <c r="D28" i="30"/>
  <c r="C28" i="30"/>
  <c r="D27" i="30"/>
  <c r="C27" i="30"/>
  <c r="D26" i="30"/>
  <c r="C26" i="30"/>
  <c r="D25" i="30"/>
  <c r="C25" i="30"/>
  <c r="D24" i="30"/>
  <c r="C24" i="30"/>
  <c r="D23" i="30"/>
  <c r="C23" i="30"/>
  <c r="D22" i="30"/>
  <c r="C22" i="30"/>
  <c r="D21" i="30"/>
  <c r="C21" i="30"/>
  <c r="D20" i="30"/>
  <c r="C20" i="30"/>
  <c r="D19" i="30"/>
  <c r="C19" i="30"/>
  <c r="D18" i="30"/>
  <c r="C18" i="30"/>
  <c r="D17" i="30"/>
  <c r="C17" i="30"/>
  <c r="D16" i="30"/>
  <c r="C16" i="30"/>
  <c r="D15" i="30"/>
  <c r="C15" i="30"/>
  <c r="D14" i="30"/>
  <c r="C14" i="30"/>
  <c r="D13" i="30"/>
  <c r="C13" i="30"/>
  <c r="D12" i="30"/>
  <c r="C12" i="30"/>
  <c r="D11" i="30"/>
  <c r="C11" i="30"/>
  <c r="D10" i="30"/>
  <c r="C10" i="30"/>
  <c r="D9" i="30"/>
  <c r="C9" i="30"/>
  <c r="D8" i="30"/>
  <c r="C8" i="30"/>
  <c r="D7" i="30"/>
  <c r="C7" i="30"/>
  <c r="D6" i="30"/>
  <c r="C6" i="30"/>
  <c r="J5" i="30"/>
  <c r="G7" i="30" s="1"/>
  <c r="I5" i="30"/>
  <c r="D5" i="30"/>
  <c r="C5" i="30"/>
  <c r="I4" i="30"/>
  <c r="D4" i="30"/>
  <c r="C4" i="30"/>
  <c r="E54" i="29"/>
  <c r="D53" i="29"/>
  <c r="C53" i="29"/>
  <c r="D52" i="29"/>
  <c r="C52" i="29"/>
  <c r="D51" i="29"/>
  <c r="C51" i="29"/>
  <c r="D50" i="29"/>
  <c r="C50" i="29"/>
  <c r="D49" i="29"/>
  <c r="C49" i="29"/>
  <c r="D48" i="29"/>
  <c r="C48" i="29"/>
  <c r="D47" i="29"/>
  <c r="C47" i="29"/>
  <c r="D46" i="29"/>
  <c r="C46" i="29"/>
  <c r="D45" i="29"/>
  <c r="C45" i="29"/>
  <c r="D44" i="29"/>
  <c r="C44" i="29"/>
  <c r="D43" i="29"/>
  <c r="C43" i="29"/>
  <c r="D42" i="29"/>
  <c r="C42" i="29"/>
  <c r="D41" i="29"/>
  <c r="C41" i="29"/>
  <c r="D40" i="29"/>
  <c r="C40" i="29"/>
  <c r="D39" i="29"/>
  <c r="C39" i="29"/>
  <c r="D38" i="29"/>
  <c r="C38" i="29"/>
  <c r="D37" i="29"/>
  <c r="C37" i="29"/>
  <c r="D36" i="29"/>
  <c r="C36" i="29"/>
  <c r="D35" i="29"/>
  <c r="C35" i="29"/>
  <c r="D34" i="29"/>
  <c r="C34" i="29"/>
  <c r="D33" i="29"/>
  <c r="C33" i="29"/>
  <c r="D32" i="29"/>
  <c r="C32" i="29"/>
  <c r="D31" i="29"/>
  <c r="C31" i="29"/>
  <c r="D30" i="29"/>
  <c r="C30" i="29"/>
  <c r="D29" i="29"/>
  <c r="C29" i="29"/>
  <c r="D28" i="29"/>
  <c r="C28" i="29"/>
  <c r="D27" i="29"/>
  <c r="C27" i="29"/>
  <c r="D26" i="29"/>
  <c r="C26" i="29"/>
  <c r="D25" i="29"/>
  <c r="C25" i="29"/>
  <c r="D24" i="29"/>
  <c r="C24" i="29"/>
  <c r="D23" i="29"/>
  <c r="C23" i="29"/>
  <c r="D22" i="29"/>
  <c r="C22" i="29"/>
  <c r="D21" i="29"/>
  <c r="C21" i="29"/>
  <c r="D20" i="29"/>
  <c r="C20" i="29"/>
  <c r="D19" i="29"/>
  <c r="C19" i="29"/>
  <c r="D18" i="29"/>
  <c r="C18" i="29"/>
  <c r="D17" i="29"/>
  <c r="C17" i="29"/>
  <c r="D16" i="29"/>
  <c r="C16" i="29"/>
  <c r="D15" i="29"/>
  <c r="C15" i="29"/>
  <c r="D14" i="29"/>
  <c r="C14" i="29"/>
  <c r="D13" i="29"/>
  <c r="C13" i="29"/>
  <c r="D12" i="29"/>
  <c r="C12" i="29"/>
  <c r="D11" i="29"/>
  <c r="C11" i="29"/>
  <c r="D10" i="29"/>
  <c r="C10" i="29"/>
  <c r="D9" i="29"/>
  <c r="C9" i="29"/>
  <c r="D8" i="29"/>
  <c r="C8" i="29"/>
  <c r="D7" i="29"/>
  <c r="C7" i="29"/>
  <c r="D6" i="29"/>
  <c r="C6" i="29"/>
  <c r="D5" i="29"/>
  <c r="C5" i="29"/>
  <c r="I4" i="29"/>
  <c r="D4" i="29"/>
  <c r="C4" i="29"/>
  <c r="E54" i="28"/>
  <c r="D53" i="28"/>
  <c r="C53" i="28"/>
  <c r="D52" i="28"/>
  <c r="C52" i="28"/>
  <c r="D51" i="28"/>
  <c r="C51" i="28"/>
  <c r="D50" i="28"/>
  <c r="C50" i="28"/>
  <c r="D49" i="28"/>
  <c r="C49" i="28"/>
  <c r="D48" i="28"/>
  <c r="C48" i="28"/>
  <c r="D47" i="28"/>
  <c r="C47" i="28"/>
  <c r="D46" i="28"/>
  <c r="C46" i="28"/>
  <c r="D45" i="28"/>
  <c r="C45" i="28"/>
  <c r="D44" i="28"/>
  <c r="C44" i="28"/>
  <c r="D43" i="28"/>
  <c r="C43" i="28"/>
  <c r="D42" i="28"/>
  <c r="C42" i="28"/>
  <c r="D41" i="28"/>
  <c r="C41" i="28"/>
  <c r="D40" i="28"/>
  <c r="C40" i="28"/>
  <c r="D39" i="28"/>
  <c r="C39" i="28"/>
  <c r="D38" i="28"/>
  <c r="C38" i="28"/>
  <c r="D37" i="28"/>
  <c r="C37" i="28"/>
  <c r="D36" i="28"/>
  <c r="C36" i="28"/>
  <c r="D35" i="28"/>
  <c r="C35" i="28"/>
  <c r="D34" i="28"/>
  <c r="C34" i="28"/>
  <c r="D33" i="28"/>
  <c r="C33" i="28"/>
  <c r="D32" i="28"/>
  <c r="C32" i="28"/>
  <c r="D31" i="28"/>
  <c r="C31" i="28"/>
  <c r="D30" i="28"/>
  <c r="C30" i="28"/>
  <c r="D29" i="28"/>
  <c r="C29" i="28"/>
  <c r="D28" i="28"/>
  <c r="C28" i="28"/>
  <c r="D27" i="28"/>
  <c r="C27" i="28"/>
  <c r="D26" i="28"/>
  <c r="C26" i="28"/>
  <c r="D25" i="28"/>
  <c r="C25" i="28"/>
  <c r="D24" i="28"/>
  <c r="C24" i="28"/>
  <c r="D23" i="28"/>
  <c r="C23" i="28"/>
  <c r="D22" i="28"/>
  <c r="C22" i="28"/>
  <c r="D21" i="28"/>
  <c r="C21" i="28"/>
  <c r="D20" i="28"/>
  <c r="C20" i="28"/>
  <c r="D19" i="28"/>
  <c r="C19" i="28"/>
  <c r="D18" i="28"/>
  <c r="C18" i="28"/>
  <c r="D17" i="28"/>
  <c r="C17" i="28"/>
  <c r="D16" i="28"/>
  <c r="C16" i="28"/>
  <c r="D15" i="28"/>
  <c r="C15" i="28"/>
  <c r="D14" i="28"/>
  <c r="C14" i="28"/>
  <c r="D13" i="28"/>
  <c r="C13" i="28"/>
  <c r="D12" i="28"/>
  <c r="C12" i="28"/>
  <c r="D11" i="28"/>
  <c r="C11" i="28"/>
  <c r="D10" i="28"/>
  <c r="C10" i="28"/>
  <c r="D9" i="28"/>
  <c r="C9" i="28"/>
  <c r="D8" i="28"/>
  <c r="C8" i="28"/>
  <c r="D7" i="28"/>
  <c r="C7" i="28"/>
  <c r="D6" i="28"/>
  <c r="C6" i="28"/>
  <c r="D5" i="28"/>
  <c r="I4" i="28"/>
  <c r="D4" i="28"/>
  <c r="C4" i="28"/>
  <c r="K7" i="27"/>
  <c r="K5" i="27"/>
  <c r="K4" i="27"/>
  <c r="K8" i="26"/>
  <c r="J9" i="27" l="1"/>
  <c r="G5" i="28"/>
  <c r="G5" i="29"/>
  <c r="G8" i="31"/>
  <c r="J10" i="28"/>
  <c r="F5" i="32"/>
  <c r="F6" i="32"/>
  <c r="F8" i="32"/>
  <c r="F10" i="32"/>
  <c r="F12" i="32"/>
  <c r="F14" i="32"/>
  <c r="F19" i="32"/>
  <c r="F21" i="32"/>
  <c r="F23" i="32"/>
  <c r="F25" i="32"/>
  <c r="F27" i="32"/>
  <c r="F29" i="32"/>
  <c r="F31" i="32"/>
  <c r="F33" i="32"/>
  <c r="F35" i="32"/>
  <c r="F37" i="32"/>
  <c r="F39" i="32"/>
  <c r="F41" i="32"/>
  <c r="F43" i="32"/>
  <c r="F45" i="32"/>
  <c r="F47" i="32"/>
  <c r="F49" i="32"/>
  <c r="F51" i="32"/>
  <c r="F53" i="32"/>
  <c r="J4" i="29"/>
  <c r="J16" i="29"/>
  <c r="J18" i="30"/>
  <c r="J19" i="31"/>
  <c r="I7" i="31"/>
  <c r="C5" i="32"/>
  <c r="C6" i="32"/>
  <c r="C8" i="32"/>
  <c r="C10" i="32"/>
  <c r="C12" i="32"/>
  <c r="C14" i="32"/>
  <c r="F16" i="32"/>
  <c r="C19" i="32"/>
  <c r="C21" i="32"/>
  <c r="C23" i="32"/>
  <c r="C25" i="32"/>
  <c r="C27" i="32"/>
  <c r="C29" i="32"/>
  <c r="C31" i="32"/>
  <c r="C33" i="32"/>
  <c r="C35" i="32"/>
  <c r="C37" i="32"/>
  <c r="C39" i="32"/>
  <c r="C41" i="32"/>
  <c r="C43" i="32"/>
  <c r="C45" i="32"/>
  <c r="C47" i="32"/>
  <c r="C49" i="32"/>
  <c r="C51" i="32"/>
  <c r="C53" i="32"/>
  <c r="F7" i="32"/>
  <c r="J9" i="28"/>
  <c r="J12" i="29"/>
  <c r="I6" i="30"/>
  <c r="J14" i="30"/>
  <c r="J15" i="31"/>
  <c r="F4" i="32"/>
  <c r="M14" i="32"/>
  <c r="J11" i="28"/>
  <c r="J17" i="29"/>
  <c r="J10" i="29"/>
  <c r="J14" i="29"/>
  <c r="J18" i="29"/>
  <c r="J19" i="30"/>
  <c r="J12" i="30"/>
  <c r="J16" i="30"/>
  <c r="J20" i="30"/>
  <c r="J20" i="31"/>
  <c r="J13" i="31"/>
  <c r="J17" i="31"/>
  <c r="J21" i="31"/>
  <c r="C7" i="32"/>
  <c r="C16" i="32"/>
  <c r="M16" i="32"/>
  <c r="L8" i="27"/>
  <c r="J4" i="28"/>
  <c r="J9" i="29"/>
  <c r="J11" i="29"/>
  <c r="J13" i="29"/>
  <c r="J15" i="29"/>
  <c r="J11" i="30"/>
  <c r="J13" i="30"/>
  <c r="J15" i="30"/>
  <c r="J17" i="30"/>
  <c r="J12" i="31"/>
  <c r="J14" i="31"/>
  <c r="J16" i="31"/>
  <c r="J18" i="31"/>
  <c r="L6" i="32"/>
  <c r="J7" i="32" s="1"/>
  <c r="C9" i="32"/>
  <c r="F9" i="32"/>
  <c r="C11" i="32"/>
  <c r="F11" i="32"/>
  <c r="L12" i="32"/>
  <c r="M12" i="32" s="1"/>
  <c r="C13" i="32"/>
  <c r="F13" i="32"/>
  <c r="C15" i="32"/>
  <c r="F15" i="32"/>
  <c r="M15" i="32"/>
  <c r="C17" i="32"/>
  <c r="F17" i="32"/>
  <c r="C18" i="32"/>
  <c r="F18" i="32"/>
  <c r="C20" i="32"/>
  <c r="F20" i="32"/>
  <c r="C22" i="32"/>
  <c r="F22" i="32"/>
  <c r="C24" i="32"/>
  <c r="F24" i="32"/>
  <c r="C26" i="32"/>
  <c r="F26" i="32"/>
  <c r="C28" i="32"/>
  <c r="F28" i="32"/>
  <c r="C30" i="32"/>
  <c r="F30" i="32"/>
  <c r="C32" i="32"/>
  <c r="F32" i="32"/>
  <c r="C34" i="32"/>
  <c r="F34" i="32"/>
  <c r="C36" i="32"/>
  <c r="F36" i="32"/>
  <c r="C38" i="32"/>
  <c r="F38" i="32"/>
  <c r="C40" i="32"/>
  <c r="F40" i="32"/>
  <c r="C42" i="32"/>
  <c r="F42" i="32"/>
  <c r="C44" i="32"/>
  <c r="F44" i="32"/>
  <c r="C46" i="32"/>
  <c r="F46" i="32"/>
  <c r="C48" i="32"/>
  <c r="F48" i="32"/>
  <c r="C50" i="32"/>
  <c r="F50" i="32"/>
  <c r="C52" i="32"/>
  <c r="M17" i="32" l="1"/>
  <c r="J12" i="28"/>
  <c r="J22" i="31"/>
  <c r="J21" i="30"/>
  <c r="J19" i="29"/>
  <c r="D3" i="15" l="1"/>
  <c r="B7" i="13"/>
  <c r="B7" i="24"/>
  <c r="E3" i="14"/>
  <c r="B6" i="3"/>
  <c r="B6" i="12" l="1"/>
  <c r="D5" i="15"/>
  <c r="C5" i="14"/>
  <c r="C5" i="12"/>
  <c r="E4" i="6" l="1"/>
  <c r="B3" i="6"/>
  <c r="G4" i="5"/>
  <c r="F6" i="5" s="1"/>
  <c r="D3" i="5"/>
  <c r="D5" i="5"/>
  <c r="D4" i="5" s="1"/>
  <c r="E13" i="4"/>
  <c r="F15" i="4" s="1"/>
  <c r="F11" i="4"/>
  <c r="E7" i="4"/>
  <c r="B9" i="2"/>
  <c r="C6" i="2"/>
  <c r="C5" i="2"/>
  <c r="B15" i="1"/>
  <c r="C3" i="1"/>
  <c r="C15" i="1" s="1"/>
  <c r="C16" i="1" s="1"/>
  <c r="G6" i="5" l="1"/>
  <c r="F7" i="5" s="1"/>
  <c r="G5" i="5"/>
  <c r="F14" i="4"/>
  <c r="F13" i="4"/>
  <c r="C4" i="1"/>
  <c r="C7" i="1" s="1"/>
  <c r="C9" i="1" s="1"/>
</calcChain>
</file>

<file path=xl/sharedStrings.xml><?xml version="1.0" encoding="utf-8"?>
<sst xmlns="http://schemas.openxmlformats.org/spreadsheetml/2006/main" count="1265" uniqueCount="352">
  <si>
    <t>NAMA HARI</t>
  </si>
  <si>
    <t>Tanggal sekarang</t>
  </si>
  <si>
    <t>Tabel Hari</t>
  </si>
  <si>
    <t>Hari</t>
  </si>
  <si>
    <t>Urutan</t>
  </si>
  <si>
    <t>Sabtu</t>
  </si>
  <si>
    <t>Sisa pembagian bilangan :</t>
  </si>
  <si>
    <t>Minggu</t>
  </si>
  <si>
    <t>Nilai (hari ini)</t>
  </si>
  <si>
    <t>Senin</t>
  </si>
  <si>
    <t>Jumlah hari</t>
  </si>
  <si>
    <t>Selasa</t>
  </si>
  <si>
    <t>Hasil</t>
  </si>
  <si>
    <t>Rabu</t>
  </si>
  <si>
    <t>Kamis</t>
  </si>
  <si>
    <t>Kesimpulan:</t>
  </si>
  <si>
    <t>Jumat</t>
  </si>
  <si>
    <r>
      <t xml:space="preserve">range G5:H11 &gt;&gt; </t>
    </r>
    <r>
      <rPr>
        <b/>
        <sz val="11"/>
        <color rgb="FFFF0000"/>
        <rFont val="Calibri"/>
        <family val="2"/>
        <scheme val="minor"/>
      </rPr>
      <t>HARI</t>
    </r>
  </si>
  <si>
    <t>Menampilkan nama hari dengan fungsi MOD</t>
  </si>
  <si>
    <t>NAMA HARI JAWA</t>
  </si>
  <si>
    <t>Nama</t>
  </si>
  <si>
    <t>Tabel Hari (Jawa)</t>
  </si>
  <si>
    <t>Tanggal lahir</t>
  </si>
  <si>
    <t>Hari (nasional)</t>
  </si>
  <si>
    <t>Kliwon</t>
  </si>
  <si>
    <t>Hari (Jawa)</t>
  </si>
  <si>
    <t>Legi</t>
  </si>
  <si>
    <t>Pahing</t>
  </si>
  <si>
    <t>Pon</t>
  </si>
  <si>
    <t>Catatan:</t>
  </si>
  <si>
    <t>Wage</t>
  </si>
  <si>
    <r>
      <t xml:space="preserve">range F5:G9 &gt;&gt;&gt; </t>
    </r>
    <r>
      <rPr>
        <b/>
        <sz val="11"/>
        <color rgb="FFFF0000"/>
        <rFont val="Calibri"/>
        <family val="2"/>
        <scheme val="minor"/>
      </rPr>
      <t>HARI2</t>
    </r>
  </si>
  <si>
    <t>Hari Lahir</t>
  </si>
  <si>
    <t>IDEALKAN BERAT BADAN ANDA?</t>
  </si>
  <si>
    <r>
      <t>Berat badan ideal, kurang atau kelebihan berat, antara lain dapat dihitung dari indek masa tubuh (</t>
    </r>
    <r>
      <rPr>
        <b/>
        <i/>
        <sz val="11"/>
        <color rgb="FFFFFF00"/>
        <rFont val="Calibri"/>
        <family val="2"/>
        <scheme val="minor"/>
      </rPr>
      <t>body mass index</t>
    </r>
    <r>
      <rPr>
        <b/>
        <sz val="11"/>
        <color rgb="FFFFFF00"/>
        <rFont val="Calibri"/>
        <family val="2"/>
        <scheme val="minor"/>
      </rPr>
      <t>/BMI)</t>
    </r>
  </si>
  <si>
    <t xml:space="preserve"> Berat Badan Ideal</t>
  </si>
  <si>
    <t>=(Tinggi - 100)x0,9</t>
  </si>
  <si>
    <t xml:space="preserve"> Body Mass Index/BMI</t>
  </si>
  <si>
    <t>=(BB/(tinggi x tinggi)) x 10000</t>
  </si>
  <si>
    <t>BODY MASS INDEX /BMI</t>
  </si>
  <si>
    <t>Kategori Berat Badan</t>
  </si>
  <si>
    <t>&lt;18,5</t>
  </si>
  <si>
    <t>Kurang</t>
  </si>
  <si>
    <t>18,5 - 22,9</t>
  </si>
  <si>
    <t>Normal</t>
  </si>
  <si>
    <t>23 - 30</t>
  </si>
  <si>
    <t>Kelebihan Berat Badan</t>
  </si>
  <si>
    <t>30,01 - 40</t>
  </si>
  <si>
    <t>Serius</t>
  </si>
  <si>
    <t>&gt;40</t>
  </si>
  <si>
    <t>Sangat Berbahaya</t>
  </si>
  <si>
    <t>Tinggi Badan</t>
  </si>
  <si>
    <t>Berat Badan</t>
  </si>
  <si>
    <t>Berat Badan Ideal</t>
  </si>
  <si>
    <t>Saran untuk berat ideal</t>
  </si>
  <si>
    <t>Rentang berat ideal</t>
  </si>
  <si>
    <t>Keterangan</t>
  </si>
  <si>
    <t>Harga Normal</t>
  </si>
  <si>
    <t>Harga Akhir Pekan</t>
  </si>
  <si>
    <t>Potongan</t>
  </si>
  <si>
    <t>Tanggal</t>
  </si>
  <si>
    <t>Transaksi</t>
  </si>
  <si>
    <t>PERBEDAAN HARGA JUAL</t>
  </si>
  <si>
    <t>KOTA dan WAKTU</t>
  </si>
  <si>
    <t>Prosedur:</t>
  </si>
  <si>
    <t>1. ketik fungsi =today() atau =now() pada suatu sel</t>
  </si>
  <si>
    <r>
      <t xml:space="preserve">2. tempatkan penunjuk sel pada sel tersebut, klik tombol mouse sebelah kanan, pilih menu </t>
    </r>
    <r>
      <rPr>
        <u/>
        <sz val="11"/>
        <color theme="1"/>
        <rFont val="Calibri"/>
        <family val="2"/>
        <scheme val="minor"/>
      </rPr>
      <t>F</t>
    </r>
    <r>
      <rPr>
        <sz val="11"/>
        <color theme="1"/>
        <rFont val="Calibri"/>
        <family val="2"/>
        <charset val="1"/>
        <scheme val="minor"/>
      </rPr>
      <t xml:space="preserve">ormat Cells </t>
    </r>
  </si>
  <si>
    <r>
      <t xml:space="preserve">3. klik Custom pada bagian </t>
    </r>
    <r>
      <rPr>
        <u/>
        <sz val="11"/>
        <color theme="1"/>
        <rFont val="Calibri"/>
        <family val="2"/>
        <scheme val="minor"/>
      </rPr>
      <t>C</t>
    </r>
    <r>
      <rPr>
        <sz val="11"/>
        <color theme="1"/>
        <rFont val="Calibri"/>
        <family val="2"/>
        <charset val="1"/>
        <scheme val="minor"/>
      </rPr>
      <t xml:space="preserve">ategory:, pada bagian </t>
    </r>
    <r>
      <rPr>
        <u/>
        <sz val="11"/>
        <color theme="1"/>
        <rFont val="Calibri"/>
        <family val="2"/>
        <scheme val="minor"/>
      </rPr>
      <t>T</t>
    </r>
    <r>
      <rPr>
        <sz val="11"/>
        <color theme="1"/>
        <rFont val="Calibri"/>
        <family val="2"/>
        <charset val="1"/>
        <scheme val="minor"/>
      </rPr>
      <t>ype: ketik "nama kota, " dd mmmm yyy - lihat gambar</t>
    </r>
  </si>
  <si>
    <t>BMI</t>
  </si>
  <si>
    <t>Tanggal Lahir</t>
  </si>
  <si>
    <t>No</t>
  </si>
  <si>
    <t>Usia</t>
  </si>
  <si>
    <t>Diana</t>
  </si>
  <si>
    <t>Kristiana</t>
  </si>
  <si>
    <t>Jonathan</t>
  </si>
  <si>
    <t>Poltak Sipahutar</t>
  </si>
  <si>
    <t>MENGHITUNG HARI KERJA</t>
  </si>
  <si>
    <t xml:space="preserve">Tanggal Mulai </t>
  </si>
  <si>
    <t>Tanggal Selesai</t>
  </si>
  <si>
    <t>Libur</t>
  </si>
  <si>
    <t>KONTRAK KERJA</t>
  </si>
  <si>
    <t>Awal Kontrak Kerja</t>
  </si>
  <si>
    <t>Akhir Kontrak Kerja</t>
  </si>
  <si>
    <t>TANGGAL PENYELESAIAN PEKERJAAN</t>
  </si>
  <si>
    <t>Tanggal Mulai Kerja</t>
  </si>
  <si>
    <t>Jumlah Hari Kerja</t>
  </si>
  <si>
    <t>Tanggal Penyelesaian Pekerjaan</t>
  </si>
  <si>
    <t>Maulid Nabi Muhammad SAW</t>
  </si>
  <si>
    <t>Wafat Isa Almasih</t>
  </si>
  <si>
    <t>Hari Buruh</t>
  </si>
  <si>
    <t>Isra Mi'raj  Nabi Muhammad SAW</t>
  </si>
  <si>
    <t>Kenaikan Isa Almasih</t>
  </si>
  <si>
    <t>Hari Kemerdekaan RI</t>
  </si>
  <si>
    <t>Natal</t>
  </si>
  <si>
    <t>MASA PENSIUN</t>
  </si>
  <si>
    <t>Usia Pensiun</t>
  </si>
  <si>
    <t>Tanggal Pensiun</t>
  </si>
  <si>
    <t>Kelompok Usia</t>
  </si>
  <si>
    <t>Hermawan</t>
  </si>
  <si>
    <t>Susana</t>
  </si>
  <si>
    <t>Jumlah</t>
  </si>
  <si>
    <t>Hendra</t>
  </si>
  <si>
    <t>Sulastri</t>
  </si>
  <si>
    <t>Elvira</t>
  </si>
  <si>
    <t>Ahmad Mukhyidin</t>
  </si>
  <si>
    <t>Tanggal hari ini</t>
  </si>
  <si>
    <t>Jodhi Hermawan</t>
  </si>
  <si>
    <t>Hari Libur Tahun 2018</t>
  </si>
  <si>
    <t>Tahun Baru Masehi</t>
  </si>
  <si>
    <t>Tahun Baru Imlek</t>
  </si>
  <si>
    <t>Hari Raya Nyepi</t>
  </si>
  <si>
    <t>Hari Raya Waisak</t>
  </si>
  <si>
    <t>Hari Kelahiran Pancasila</t>
  </si>
  <si>
    <t>Idul Fitri 1439 Hijriah</t>
  </si>
  <si>
    <t>Hari Raya Idul Adha 1439 H</t>
  </si>
  <si>
    <t>Tahun Baru Islam, 1440 H</t>
  </si>
  <si>
    <t>Lama</t>
  </si>
  <si>
    <t>MENAMPILKAN DATA DENGAN BEBERAPA KRITERIA</t>
  </si>
  <si>
    <t>Jenis Kelamin</t>
  </si>
  <si>
    <t>Kantor Cabang</t>
  </si>
  <si>
    <t>Divisi</t>
  </si>
  <si>
    <t>Karyawan</t>
  </si>
  <si>
    <t>Pria</t>
  </si>
  <si>
    <t>Jakarta</t>
  </si>
  <si>
    <t>Produksi</t>
  </si>
  <si>
    <t>&lt;30</t>
  </si>
  <si>
    <t>Selviany</t>
  </si>
  <si>
    <t>Wanita</t>
  </si>
  <si>
    <t>Pemasaran</t>
  </si>
  <si>
    <t>Diandra</t>
  </si>
  <si>
    <t>Solo</t>
  </si>
  <si>
    <t>Teknik</t>
  </si>
  <si>
    <t>Umum</t>
  </si>
  <si>
    <t>Ferry</t>
  </si>
  <si>
    <t>Cabang</t>
  </si>
  <si>
    <t>Semarang</t>
  </si>
  <si>
    <t>Santoso</t>
  </si>
  <si>
    <t>Dedi</t>
  </si>
  <si>
    <t>Riyadi</t>
  </si>
  <si>
    <t>Herlambang</t>
  </si>
  <si>
    <t>Ardiansyah</t>
  </si>
  <si>
    <t>Novita</t>
  </si>
  <si>
    <t>Rizaldi</t>
  </si>
  <si>
    <t>Aldo</t>
  </si>
  <si>
    <t>Suswati</t>
  </si>
  <si>
    <t>Zakaria</t>
  </si>
  <si>
    <t>Amirudin</t>
  </si>
  <si>
    <t>Tatiek</t>
  </si>
  <si>
    <t>Herlina</t>
  </si>
  <si>
    <t>Fauzi</t>
  </si>
  <si>
    <t>Suryana</t>
  </si>
  <si>
    <t>Santi</t>
  </si>
  <si>
    <t>Elriva</t>
  </si>
  <si>
    <t>Akbar</t>
  </si>
  <si>
    <t>Faisal</t>
  </si>
  <si>
    <t>Tara</t>
  </si>
  <si>
    <t>Herman</t>
  </si>
  <si>
    <t>Riyanto</t>
  </si>
  <si>
    <t>Asep</t>
  </si>
  <si>
    <t>Dadang</t>
  </si>
  <si>
    <t>Zulkifli</t>
  </si>
  <si>
    <t>Ambarwati</t>
  </si>
  <si>
    <t>Taufik</t>
  </si>
  <si>
    <t>Tatang</t>
  </si>
  <si>
    <t>Devira</t>
  </si>
  <si>
    <t>Samsudin</t>
  </si>
  <si>
    <t>Harris</t>
  </si>
  <si>
    <t>Herdinan</t>
  </si>
  <si>
    <t>Gatot</t>
  </si>
  <si>
    <t>Shinta</t>
  </si>
  <si>
    <t>Noviantika</t>
  </si>
  <si>
    <t>Devi</t>
  </si>
  <si>
    <t>Bambang</t>
  </si>
  <si>
    <t>Gunawan</t>
  </si>
  <si>
    <t>Kriteria 1</t>
  </si>
  <si>
    <t>&lt;&lt; cell link</t>
  </si>
  <si>
    <t>=</t>
  </si>
  <si>
    <t>Kriteria 2</t>
  </si>
  <si>
    <t>&lt;&gt;</t>
  </si>
  <si>
    <t>Kriteria 3</t>
  </si>
  <si>
    <t>&lt;=</t>
  </si>
  <si>
    <t xml:space="preserve">Kriteria 4 </t>
  </si>
  <si>
    <t>&gt;=</t>
  </si>
  <si>
    <t>&lt;</t>
  </si>
  <si>
    <t>&gt;</t>
  </si>
  <si>
    <t>nama range</t>
  </si>
  <si>
    <t>TANDA</t>
  </si>
  <si>
    <t>TRANSAKSI PENJUALAN</t>
  </si>
  <si>
    <t>Kode</t>
  </si>
  <si>
    <t>Nama Pelanggan</t>
  </si>
  <si>
    <t>Alamat</t>
  </si>
  <si>
    <t>T002</t>
  </si>
  <si>
    <t>Wilayah</t>
  </si>
  <si>
    <t>Pelanggan</t>
  </si>
  <si>
    <t>T001</t>
  </si>
  <si>
    <t>T004</t>
  </si>
  <si>
    <r>
      <t>Rincian Transaksi (</t>
    </r>
    <r>
      <rPr>
        <b/>
        <i/>
        <sz val="11"/>
        <color rgb="FFFF0000"/>
        <rFont val="Calibri"/>
        <family val="2"/>
        <scheme val="minor"/>
      </rPr>
      <t>pembuktian</t>
    </r>
    <r>
      <rPr>
        <b/>
        <sz val="11"/>
        <color rgb="FF0000FF"/>
        <rFont val="Calibri"/>
        <family val="2"/>
        <scheme val="minor"/>
      </rPr>
      <t>)</t>
    </r>
  </si>
  <si>
    <t>Bandung</t>
  </si>
  <si>
    <t>Bogor</t>
  </si>
  <si>
    <t>T003</t>
  </si>
  <si>
    <t>Andi Marestio N</t>
  </si>
  <si>
    <t>T005</t>
  </si>
  <si>
    <t>Adi Alamsyah</t>
  </si>
  <si>
    <t>T007</t>
  </si>
  <si>
    <t>T006</t>
  </si>
  <si>
    <t>Reni Novita</t>
  </si>
  <si>
    <t>T008</t>
  </si>
  <si>
    <t>Rudy Ardiansyah</t>
  </si>
  <si>
    <t>T010</t>
  </si>
  <si>
    <t>T009</t>
  </si>
  <si>
    <t>- Data pelanggan berupa kode, nama dan alamat</t>
  </si>
  <si>
    <t>digunakan untuk mengisi data Transaksi Penjualan</t>
  </si>
  <si>
    <t>- Transaksi Penjualan diisi dengan memasukkan</t>
  </si>
  <si>
    <t>Kode, yang selanjutnya diisi nama pelanggan dan</t>
  </si>
  <si>
    <t>alamat, sedangkan nilai transaksi diisi manual.</t>
  </si>
  <si>
    <t>TRANSAKSI</t>
  </si>
  <si>
    <t>Kriteria</t>
  </si>
  <si>
    <t>Jumlah Transaksi</t>
  </si>
  <si>
    <t>Wiraniaga</t>
  </si>
  <si>
    <t>Titiek</t>
  </si>
  <si>
    <t>Rincian Transaksi</t>
  </si>
  <si>
    <t>KELOMPOK USIA</t>
  </si>
  <si>
    <r>
      <t>Usia</t>
    </r>
    <r>
      <rPr>
        <b/>
        <vertAlign val="superscript"/>
        <sz val="11"/>
        <color theme="0"/>
        <rFont val="Calibri"/>
        <family val="2"/>
        <scheme val="minor"/>
      </rPr>
      <t>*)</t>
    </r>
  </si>
  <si>
    <r>
      <rPr>
        <vertAlign val="superscript"/>
        <sz val="11"/>
        <color theme="1"/>
        <rFont val="Calibri"/>
        <family val="2"/>
        <scheme val="minor"/>
      </rPr>
      <t>*)</t>
    </r>
    <r>
      <rPr>
        <sz val="11"/>
        <color theme="1"/>
        <rFont val="Calibri"/>
        <family val="2"/>
        <charset val="1"/>
        <scheme val="minor"/>
      </rPr>
      <t xml:space="preserve"> </t>
    </r>
    <r>
      <rPr>
        <i/>
        <sz val="11"/>
        <color theme="1"/>
        <rFont val="Calibri"/>
        <family val="2"/>
        <scheme val="minor"/>
      </rPr>
      <t>pembulatan usia ke atas</t>
    </r>
  </si>
  <si>
    <t>Agung Pramujo Nurhanuranto</t>
  </si>
  <si>
    <t>HITUNG MUNDUR</t>
  </si>
  <si>
    <t>Hitung mundur</t>
  </si>
  <si>
    <t>Tanggal kegiatan</t>
  </si>
  <si>
    <t>Tanggal diskon</t>
  </si>
  <si>
    <t>Lama diskon</t>
  </si>
  <si>
    <t>Diskon</t>
  </si>
  <si>
    <t>Pitta Yohana</t>
  </si>
  <si>
    <t>Agus Rahmanto</t>
  </si>
  <si>
    <t>Hedi Widodo</t>
  </si>
  <si>
    <t>MF Alan Pratama</t>
  </si>
  <si>
    <t>MENGGABUNG TANGGAL dan WAKTU</t>
  </si>
  <si>
    <t>Jam mulai</t>
  </si>
  <si>
    <t>Jam selesai</t>
  </si>
  <si>
    <t>Silakan pilih tanggal</t>
  </si>
  <si>
    <r>
      <rPr>
        <b/>
        <sz val="11"/>
        <color rgb="FF0000FF"/>
        <rFont val="Calibri"/>
        <family val="2"/>
        <scheme val="minor"/>
      </rPr>
      <t>Tanggal hari ini</t>
    </r>
    <r>
      <rPr>
        <sz val="11"/>
        <color theme="1"/>
        <rFont val="Calibri"/>
        <family val="2"/>
        <charset val="1"/>
        <scheme val="minor"/>
      </rPr>
      <t xml:space="preserve"> (</t>
    </r>
    <r>
      <rPr>
        <i/>
        <sz val="11"/>
        <color theme="1"/>
        <rFont val="Calibri"/>
        <family val="2"/>
        <scheme val="minor"/>
      </rPr>
      <t>berubah setiap hari</t>
    </r>
    <r>
      <rPr>
        <sz val="11"/>
        <color theme="1"/>
        <rFont val="Calibri"/>
        <family val="2"/>
        <charset val="1"/>
        <scheme val="minor"/>
      </rPr>
      <t>)</t>
    </r>
  </si>
  <si>
    <t>ULANG TAHUN</t>
  </si>
  <si>
    <t>Ulang tahun ke-</t>
  </si>
  <si>
    <t>Wasisto</t>
  </si>
  <si>
    <t>Usia saat meninggal</t>
  </si>
  <si>
    <t>Tanggal meninggal</t>
  </si>
  <si>
    <t>Selamatan</t>
  </si>
  <si>
    <t>Hari ke-</t>
  </si>
  <si>
    <t>tujuh hari</t>
  </si>
  <si>
    <t>empat puluh hari</t>
  </si>
  <si>
    <t>seratus hari</t>
  </si>
  <si>
    <t>seribu hari</t>
  </si>
  <si>
    <t>Hari, tanggal</t>
  </si>
  <si>
    <t>Jenis kelamin</t>
  </si>
  <si>
    <t>Peringatan setelah meninggal</t>
  </si>
  <si>
    <t>Laki-laki</t>
  </si>
  <si>
    <t>Perempuan</t>
  </si>
  <si>
    <t>SELAMATAN</t>
  </si>
  <si>
    <r>
      <t>Kelompok Usia</t>
    </r>
    <r>
      <rPr>
        <b/>
        <vertAlign val="superscript"/>
        <sz val="11"/>
        <color theme="0"/>
        <rFont val="Calibri"/>
        <family val="2"/>
        <scheme val="minor"/>
      </rPr>
      <t>*)</t>
    </r>
  </si>
  <si>
    <t>Daerah</t>
  </si>
  <si>
    <t>Angka</t>
  </si>
  <si>
    <t>Angka dalam bahasa daerah</t>
  </si>
  <si>
    <t>Jawa</t>
  </si>
  <si>
    <t>Sanskerta</t>
  </si>
  <si>
    <t>Sunda</t>
  </si>
  <si>
    <t>Batak</t>
  </si>
  <si>
    <t>Minang</t>
  </si>
  <si>
    <t>Madura</t>
  </si>
  <si>
    <t>Makasar</t>
  </si>
  <si>
    <t>siji/setunggal</t>
  </si>
  <si>
    <t>eka</t>
  </si>
  <si>
    <t>hiji</t>
  </si>
  <si>
    <t>sada</t>
  </si>
  <si>
    <t>ciek</t>
  </si>
  <si>
    <t>settong</t>
  </si>
  <si>
    <t>se're</t>
  </si>
  <si>
    <t>loro/kalih</t>
  </si>
  <si>
    <t>dwi</t>
  </si>
  <si>
    <t>dua</t>
  </si>
  <si>
    <t>duo</t>
  </si>
  <si>
    <t>dhue'</t>
  </si>
  <si>
    <t>rua</t>
  </si>
  <si>
    <t>telu/tiga</t>
  </si>
  <si>
    <t>tri</t>
  </si>
  <si>
    <t>tilu</t>
  </si>
  <si>
    <t>tolu</t>
  </si>
  <si>
    <t>tigo</t>
  </si>
  <si>
    <t>tello'</t>
  </si>
  <si>
    <t>tallu</t>
  </si>
  <si>
    <t>papat/sekawan</t>
  </si>
  <si>
    <t>catur</t>
  </si>
  <si>
    <t>opat</t>
  </si>
  <si>
    <t>ampek</t>
  </si>
  <si>
    <t>empa'</t>
  </si>
  <si>
    <t>appa'</t>
  </si>
  <si>
    <t>lima/gangsal</t>
  </si>
  <si>
    <t>panca</t>
  </si>
  <si>
    <t>lima</t>
  </si>
  <si>
    <t>limo</t>
  </si>
  <si>
    <t>lema'</t>
  </si>
  <si>
    <t>enem/enem</t>
  </si>
  <si>
    <t>sad</t>
  </si>
  <si>
    <t>genep</t>
  </si>
  <si>
    <t>onom</t>
  </si>
  <si>
    <t>anam</t>
  </si>
  <si>
    <t>enem</t>
  </si>
  <si>
    <t>annang</t>
  </si>
  <si>
    <t>pitu/pitu</t>
  </si>
  <si>
    <t>sapta</t>
  </si>
  <si>
    <t>tujuh</t>
  </si>
  <si>
    <t>pitu</t>
  </si>
  <si>
    <t>tujuah</t>
  </si>
  <si>
    <t>petto'</t>
  </si>
  <si>
    <t>tuju</t>
  </si>
  <si>
    <t>wolu/wolu</t>
  </si>
  <si>
    <t>asta</t>
  </si>
  <si>
    <t>dalapan</t>
  </si>
  <si>
    <t>oalu (walu)</t>
  </si>
  <si>
    <t>lapan</t>
  </si>
  <si>
    <t>bellu'</t>
  </si>
  <si>
    <t>sanantuju/sangantuju</t>
  </si>
  <si>
    <t>songo/songo</t>
  </si>
  <si>
    <t>nawa</t>
  </si>
  <si>
    <t>salapan</t>
  </si>
  <si>
    <t>sia</t>
  </si>
  <si>
    <t>sambilan</t>
  </si>
  <si>
    <t>sanga'</t>
  </si>
  <si>
    <t>salapang</t>
  </si>
  <si>
    <t>sepuluh/sedoso</t>
  </si>
  <si>
    <t>dasa</t>
  </si>
  <si>
    <t>sapuluh</t>
  </si>
  <si>
    <t>sampuluh</t>
  </si>
  <si>
    <t>sapuluah</t>
  </si>
  <si>
    <t>sapolo</t>
  </si>
  <si>
    <t>sapulo</t>
  </si>
  <si>
    <t>GRAFIK</t>
  </si>
  <si>
    <t>Merek</t>
  </si>
  <si>
    <t>Jan</t>
  </si>
  <si>
    <t>Feb</t>
  </si>
  <si>
    <t>Mar</t>
  </si>
  <si>
    <t>Apr</t>
  </si>
  <si>
    <t>OPPO</t>
  </si>
  <si>
    <t>Nokia</t>
  </si>
  <si>
    <t>Samsung</t>
  </si>
  <si>
    <t>Asus</t>
  </si>
  <si>
    <t>Pilih bulan</t>
  </si>
  <si>
    <t>PT ANUGERAH</t>
  </si>
  <si>
    <t>bpk Wasisto</t>
  </si>
  <si>
    <t>Mudhofir Azhari</t>
  </si>
  <si>
    <t>- Range M6:O15 diberi nama ALAMAT</t>
  </si>
  <si>
    <t>- Range L6:N15 diberi nama PELANGGAN untuk</t>
  </si>
  <si>
    <t xml:space="preserve">membuat pilihan Pelanggan </t>
  </si>
  <si>
    <t>Pilihan Wiraniaga</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</si>
</sst>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_);_(* \(#,##0.00\);_(* &quot;-&quot;??_);_(@_)"/>
    <numFmt numFmtId="164" formatCode="[$-F800]dddd\,\ mmmm\ dd\,\ yyyy"/>
    <numFmt numFmtId="165" formatCode="dddd"/>
    <numFmt numFmtId="166" formatCode="#0\ &quot;cm &quot;"/>
    <numFmt numFmtId="167" formatCode="#0.#0\ &quot;kg &quot;"/>
    <numFmt numFmtId="168" formatCode="&quot;Manado, &quot;\ dd\ mmmm\ yyyy"/>
    <numFmt numFmtId="169" formatCode="&quot;Jayapura, &quot;dd\ mmmm\ yyyy"/>
    <numFmt numFmtId="170" formatCode="#,##0\ &quot;hari &quot;"/>
    <numFmt numFmtId="171" formatCode="[$-421]dd\ mmmm\ yyyy;@"/>
    <numFmt numFmtId="172" formatCode="0&quot; tahun&quot;"/>
    <numFmt numFmtId="173" formatCode="General\ &quot;tahun &quot;"/>
    <numFmt numFmtId="174" formatCode="[Blue]\ #,##0\ &quot;orang &quot;"/>
    <numFmt numFmtId="175" formatCode="General\ &quot;tahun&quot;"/>
    <numFmt numFmtId="176" formatCode="General\ &quot;hari lagi&quot;"/>
    <numFmt numFmtId="177" formatCode="General\ &quot;hari&quot;"/>
  </numFmts>
  <fonts count="36" x14ac:knownFonts="1">
    <font>
      <sz val="11"/>
      <color theme="1"/>
      <name val="Calibri"/>
      <family val="2"/>
      <charset val="1"/>
      <scheme val="minor"/>
    </font>
    <font>
      <sz val="11"/>
      <color theme="1"/>
      <name val="Calibri"/>
      <family val="2"/>
      <charset val="1"/>
      <scheme val="minor"/>
    </font>
    <font>
      <sz val="11"/>
      <color rgb="FFFF0000"/>
      <name val="Calibri"/>
      <family val="2"/>
      <charset val="1"/>
      <scheme val="minor"/>
    </font>
    <font>
      <sz val="11"/>
      <color theme="0"/>
      <name val="Calibri"/>
      <family val="2"/>
      <charset val="1"/>
      <scheme val="minor"/>
    </font>
    <font>
      <b/>
      <sz val="14"/>
      <color rgb="FF0000FF"/>
      <name val="Calibri"/>
      <family val="2"/>
      <scheme val="minor"/>
    </font>
    <font>
      <b/>
      <sz val="11"/>
      <color theme="0"/>
      <name val="Calibri"/>
      <family val="2"/>
      <scheme val="minor"/>
    </font>
    <font>
      <b/>
      <sz val="11"/>
      <color rgb="FF0000FF"/>
      <name val="Calibri"/>
      <family val="2"/>
      <scheme val="minor"/>
    </font>
    <font>
      <b/>
      <sz val="11"/>
      <color rgb="FFFF0000"/>
      <name val="Calibri"/>
      <family val="2"/>
      <scheme val="minor"/>
    </font>
    <font>
      <i/>
      <sz val="11"/>
      <color rgb="FFFF0000"/>
      <name val="Calibri"/>
      <family val="2"/>
      <scheme val="minor"/>
    </font>
    <font>
      <sz val="11"/>
      <color theme="1"/>
      <name val="Calibri"/>
      <family val="2"/>
      <scheme val="minor"/>
    </font>
    <font>
      <sz val="10"/>
      <name val="Arial"/>
      <family val="2"/>
    </font>
    <font>
      <sz val="11"/>
      <name val="Calibri"/>
      <family val="2"/>
      <scheme val="minor"/>
    </font>
    <font>
      <b/>
      <sz val="11"/>
      <color rgb="FFFFFF00"/>
      <name val="Calibri"/>
      <family val="2"/>
      <scheme val="minor"/>
    </font>
    <font>
      <b/>
      <i/>
      <sz val="11"/>
      <color rgb="FFFFFF00"/>
      <name val="Calibri"/>
      <family val="2"/>
      <scheme val="minor"/>
    </font>
    <font>
      <b/>
      <sz val="11"/>
      <color indexed="9"/>
      <name val="Calibri"/>
      <family val="2"/>
      <scheme val="minor"/>
    </font>
    <font>
      <b/>
      <i/>
      <sz val="11"/>
      <color rgb="FF0000FF"/>
      <name val="Calibri"/>
      <family val="2"/>
      <scheme val="minor"/>
    </font>
    <font>
      <i/>
      <sz val="11"/>
      <color theme="1"/>
      <name val="Calibri"/>
      <family val="2"/>
      <scheme val="minor"/>
    </font>
    <font>
      <u/>
      <sz val="11"/>
      <color theme="1"/>
      <name val="Calibri"/>
      <family val="2"/>
      <scheme val="minor"/>
    </font>
    <font>
      <sz val="11"/>
      <name val="Calibri"/>
      <family val="2"/>
      <charset val="1"/>
      <scheme val="minor"/>
    </font>
    <font>
      <b/>
      <sz val="11"/>
      <color theme="1"/>
      <name val="Calibri"/>
      <family val="2"/>
      <scheme val="minor"/>
    </font>
    <font>
      <b/>
      <sz val="11"/>
      <name val="Calibri"/>
      <family val="2"/>
      <scheme val="minor"/>
    </font>
    <font>
      <b/>
      <sz val="16"/>
      <color rgb="FF0000FF"/>
      <name val="Calibri"/>
      <family val="2"/>
      <scheme val="minor"/>
    </font>
    <font>
      <b/>
      <sz val="12"/>
      <color rgb="FFFF0000"/>
      <name val="Calibri"/>
      <family val="2"/>
      <scheme val="minor"/>
    </font>
    <font>
      <b/>
      <sz val="11"/>
      <color theme="0" tint="-4.9989318521683403E-2"/>
      <name val="Calibri"/>
      <family val="2"/>
      <scheme val="minor"/>
    </font>
    <font>
      <i/>
      <sz val="11"/>
      <name val="Calibri"/>
      <family val="2"/>
      <scheme val="minor"/>
    </font>
    <font>
      <b/>
      <i/>
      <sz val="11"/>
      <color theme="0"/>
      <name val="Calibri"/>
      <family val="2"/>
      <scheme val="minor"/>
    </font>
    <font>
      <b/>
      <i/>
      <sz val="11"/>
      <color rgb="FF00B050"/>
      <name val="Calibri"/>
      <family val="2"/>
      <scheme val="minor"/>
    </font>
    <font>
      <sz val="11"/>
      <color theme="3" tint="-0.249977111117893"/>
      <name val="Calibri"/>
      <family val="2"/>
      <charset val="1"/>
      <scheme val="minor"/>
    </font>
    <font>
      <b/>
      <i/>
      <sz val="11"/>
      <color rgb="FFFF0000"/>
      <name val="Calibri"/>
      <family val="2"/>
      <scheme val="minor"/>
    </font>
    <font>
      <b/>
      <sz val="11"/>
      <color rgb="FF00B050"/>
      <name val="Calibri"/>
      <family val="2"/>
      <scheme val="minor"/>
    </font>
    <font>
      <b/>
      <sz val="11"/>
      <name val="Calibri"/>
      <family val="2"/>
      <charset val="1"/>
      <scheme val="minor"/>
    </font>
    <font>
      <sz val="11"/>
      <color rgb="FFFF0000"/>
      <name val="Calibri"/>
      <family val="2"/>
      <scheme val="minor"/>
    </font>
    <font>
      <vertAlign val="superscript"/>
      <sz val="11"/>
      <color theme="1"/>
      <name val="Calibri"/>
      <family val="2"/>
      <scheme val="minor"/>
    </font>
    <font>
      <b/>
      <vertAlign val="superscript"/>
      <sz val="11"/>
      <color theme="0"/>
      <name val="Calibri"/>
      <family val="2"/>
      <scheme val="minor"/>
    </font>
    <font>
      <sz val="12"/>
      <color theme="1"/>
      <name val="Calibri"/>
      <family val="2"/>
      <charset val="1"/>
      <scheme val="minor"/>
    </font>
    <font>
      <b/>
      <sz val="11"/>
      <color rgb="FF0033CC"/>
      <name val="Calibri"/>
      <family val="2"/>
      <scheme val="minor"/>
    </font>
  </fonts>
  <fills count="19">
    <fill>
      <patternFill patternType="none"/>
    </fill>
    <fill>
      <patternFill patternType="gray125"/>
    </fill>
    <fill>
      <patternFill patternType="solid">
        <fgColor theme="3" tint="-0.249977111117893"/>
        <bgColor indexed="64"/>
      </patternFill>
    </fill>
    <fill>
      <patternFill patternType="solid">
        <fgColor theme="0" tint="-0.14999847407452621"/>
        <bgColor indexed="64"/>
      </patternFill>
    </fill>
    <fill>
      <patternFill patternType="solid">
        <fgColor theme="3" tint="0.39997558519241921"/>
        <bgColor indexed="64"/>
      </patternFill>
    </fill>
    <fill>
      <patternFill patternType="solid">
        <fgColor theme="0" tint="-4.9989318521683403E-2"/>
        <bgColor indexed="64"/>
      </patternFill>
    </fill>
    <fill>
      <patternFill patternType="solid">
        <fgColor theme="1"/>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3" tint="-0.499984740745262"/>
        <bgColor indexed="64"/>
      </patternFill>
    </fill>
    <fill>
      <patternFill patternType="solid">
        <fgColor theme="3" tint="0.79998168889431442"/>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8" tint="-0.249977111117893"/>
        <bgColor indexed="64"/>
      </patternFill>
    </fill>
    <fill>
      <patternFill patternType="solid">
        <fgColor theme="8" tint="0.59999389629810485"/>
        <bgColor indexed="64"/>
      </patternFill>
    </fill>
  </fills>
  <borders count="22">
    <border>
      <left/>
      <right/>
      <top/>
      <bottom/>
      <diagonal/>
    </border>
    <border>
      <left style="thin">
        <color theme="0"/>
      </left>
      <right/>
      <top/>
      <bottom/>
      <diagonal/>
    </border>
    <border>
      <left/>
      <right/>
      <top/>
      <bottom style="thin">
        <color theme="0"/>
      </bottom>
      <diagonal/>
    </border>
    <border>
      <left/>
      <right style="thin">
        <color theme="0"/>
      </right>
      <top/>
      <bottom/>
      <diagonal/>
    </border>
    <border>
      <left style="thin">
        <color theme="0"/>
      </left>
      <right/>
      <top/>
      <bottom style="thin">
        <color theme="0"/>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right style="thin">
        <color theme="0"/>
      </right>
      <top/>
      <bottom style="thin">
        <color theme="0"/>
      </bottom>
      <diagonal/>
    </border>
    <border>
      <left style="medium">
        <color rgb="FF00B050"/>
      </left>
      <right/>
      <top style="medium">
        <color rgb="FF00B050"/>
      </top>
      <bottom/>
      <diagonal/>
    </border>
    <border>
      <left/>
      <right style="medium">
        <color rgb="FF00B050"/>
      </right>
      <top style="medium">
        <color rgb="FF00B050"/>
      </top>
      <bottom/>
      <diagonal/>
    </border>
    <border>
      <left style="medium">
        <color rgb="FF00B050"/>
      </left>
      <right/>
      <top/>
      <bottom/>
      <diagonal/>
    </border>
    <border>
      <left/>
      <right style="medium">
        <color rgb="FF00B050"/>
      </right>
      <top/>
      <bottom/>
      <diagonal/>
    </border>
    <border>
      <left style="medium">
        <color rgb="FF00B050"/>
      </left>
      <right/>
      <top/>
      <bottom style="medium">
        <color rgb="FF00B050"/>
      </bottom>
      <diagonal/>
    </border>
    <border>
      <left/>
      <right style="medium">
        <color rgb="FF00B050"/>
      </right>
      <top/>
      <bottom style="medium">
        <color rgb="FF00B050"/>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s>
  <cellStyleXfs count="8">
    <xf numFmtId="0" fontId="0" fillId="0" borderId="0"/>
    <xf numFmtId="0" fontId="10" fillId="0" borderId="0"/>
    <xf numFmtId="0" fontId="10" fillId="0" borderId="0"/>
    <xf numFmtId="43" fontId="10" fillId="0" borderId="0" applyFont="0" applyFill="0" applyBorder="0" applyAlignment="0" applyProtection="0"/>
    <xf numFmtId="0" fontId="1" fillId="0" borderId="0"/>
    <xf numFmtId="0" fontId="10" fillId="0" borderId="0"/>
    <xf numFmtId="0" fontId="10" fillId="0" borderId="0"/>
    <xf numFmtId="0" fontId="9" fillId="0" borderId="0"/>
  </cellStyleXfs>
  <cellXfs count="314">
    <xf numFmtId="0" fontId="0" fillId="0" borderId="0" xfId="0"/>
    <xf numFmtId="0" fontId="0" fillId="0" borderId="0" xfId="0" applyAlignment="1">
      <alignment vertical="center"/>
    </xf>
    <xf numFmtId="0" fontId="4" fillId="0" borderId="0" xfId="0" applyFont="1" applyAlignment="1">
      <alignment vertical="center"/>
    </xf>
    <xf numFmtId="0" fontId="5" fillId="2" borderId="0" xfId="0" applyFont="1" applyFill="1" applyAlignment="1">
      <alignment horizontal="left" vertical="center" indent="1"/>
    </xf>
    <xf numFmtId="0" fontId="6" fillId="0" borderId="0" xfId="0" applyFont="1" applyAlignment="1">
      <alignment vertical="center"/>
    </xf>
    <xf numFmtId="0" fontId="5" fillId="2" borderId="0" xfId="0" applyFont="1" applyFill="1" applyAlignment="1">
      <alignment horizontal="center" vertical="center"/>
    </xf>
    <xf numFmtId="0" fontId="5" fillId="2" borderId="1" xfId="0" applyFont="1" applyFill="1" applyBorder="1" applyAlignment="1">
      <alignment horizontal="center" vertical="center"/>
    </xf>
    <xf numFmtId="0" fontId="0" fillId="3" borderId="0" xfId="0" applyFill="1" applyAlignment="1">
      <alignment horizontal="center" vertical="center"/>
    </xf>
    <xf numFmtId="0" fontId="0" fillId="3" borderId="1" xfId="0" applyFill="1" applyBorder="1" applyAlignment="1">
      <alignment horizontal="left" vertical="center" indent="1"/>
    </xf>
    <xf numFmtId="0" fontId="6" fillId="0" borderId="0" xfId="0" applyFont="1" applyAlignment="1">
      <alignment horizontal="left" vertical="center"/>
    </xf>
    <xf numFmtId="0" fontId="5" fillId="2" borderId="0" xfId="0" applyFont="1" applyFill="1" applyAlignment="1">
      <alignment horizontal="left" vertical="center" indent="2"/>
    </xf>
    <xf numFmtId="3" fontId="0" fillId="3" borderId="0" xfId="0" applyNumberFormat="1" applyFill="1" applyBorder="1" applyAlignment="1">
      <alignment horizontal="right" vertical="center" indent="1"/>
    </xf>
    <xf numFmtId="0" fontId="5" fillId="2" borderId="2" xfId="0" applyFont="1" applyFill="1" applyBorder="1" applyAlignment="1">
      <alignment horizontal="left" vertical="center" indent="2"/>
    </xf>
    <xf numFmtId="3" fontId="0" fillId="3" borderId="2" xfId="0" applyNumberFormat="1" applyFill="1" applyBorder="1" applyAlignment="1">
      <alignment horizontal="right" vertical="center" indent="1"/>
    </xf>
    <xf numFmtId="0" fontId="5" fillId="4" borderId="0" xfId="0" applyFont="1" applyFill="1" applyAlignment="1">
      <alignment horizontal="right" vertical="center" indent="1"/>
    </xf>
    <xf numFmtId="3" fontId="0" fillId="5" borderId="0" xfId="0" applyNumberFormat="1" applyFill="1" applyBorder="1" applyAlignment="1">
      <alignment horizontal="right" vertical="center" indent="1"/>
    </xf>
    <xf numFmtId="0" fontId="0" fillId="3" borderId="0" xfId="0" applyFill="1" applyAlignment="1">
      <alignment horizontal="left" vertical="center" indent="1"/>
    </xf>
    <xf numFmtId="0" fontId="8" fillId="0" borderId="0" xfId="0" applyFont="1" applyAlignment="1">
      <alignment vertical="center"/>
    </xf>
    <xf numFmtId="0" fontId="5" fillId="2" borderId="3" xfId="0" applyFont="1" applyFill="1" applyBorder="1" applyAlignment="1">
      <alignment horizontal="left" vertical="center" indent="1"/>
    </xf>
    <xf numFmtId="164" fontId="0" fillId="3" borderId="0" xfId="0" applyNumberFormat="1" applyFill="1" applyAlignment="1">
      <alignment horizontal="left" vertical="center" inden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165" fontId="0" fillId="3" borderId="0" xfId="0" applyNumberFormat="1" applyFill="1" applyAlignment="1">
      <alignment horizontal="left" vertical="center" indent="1"/>
    </xf>
    <xf numFmtId="0" fontId="9" fillId="0" borderId="0" xfId="0" applyFont="1" applyAlignment="1">
      <alignment vertical="center"/>
    </xf>
    <xf numFmtId="0" fontId="0" fillId="3" borderId="0" xfId="0" quotePrefix="1" applyFill="1" applyAlignment="1">
      <alignment horizontal="left" vertical="center" indent="1"/>
    </xf>
    <xf numFmtId="164" fontId="0" fillId="0" borderId="0" xfId="0" applyNumberFormat="1" applyAlignment="1">
      <alignment vertical="center"/>
    </xf>
    <xf numFmtId="0" fontId="8" fillId="0" borderId="0" xfId="0" quotePrefix="1" applyFont="1" applyAlignment="1">
      <alignment horizontal="left" vertical="center" indent="1"/>
    </xf>
    <xf numFmtId="0" fontId="11" fillId="0" borderId="0" xfId="1" applyFont="1" applyAlignment="1">
      <alignment vertical="center"/>
    </xf>
    <xf numFmtId="0" fontId="4" fillId="0" borderId="0" xfId="1" applyFont="1" applyAlignment="1">
      <alignment vertical="center"/>
    </xf>
    <xf numFmtId="0" fontId="14" fillId="2" borderId="0" xfId="1" applyFont="1" applyFill="1" applyBorder="1" applyAlignment="1">
      <alignment horizontal="left" vertical="center" indent="1"/>
    </xf>
    <xf numFmtId="0" fontId="11" fillId="3" borderId="0" xfId="1" quotePrefix="1" applyFont="1" applyFill="1" applyBorder="1" applyAlignment="1">
      <alignment vertical="center"/>
    </xf>
    <xf numFmtId="0" fontId="11" fillId="0" borderId="0" xfId="1" applyFont="1" applyBorder="1" applyAlignment="1">
      <alignment vertical="center"/>
    </xf>
    <xf numFmtId="0" fontId="14" fillId="2" borderId="0" xfId="1" applyFont="1" applyFill="1" applyBorder="1" applyAlignment="1">
      <alignment horizontal="center" vertical="center"/>
    </xf>
    <xf numFmtId="0" fontId="14" fillId="2" borderId="1" xfId="1" applyFont="1" applyFill="1" applyBorder="1" applyAlignment="1">
      <alignment horizontal="center" vertical="center"/>
    </xf>
    <xf numFmtId="0" fontId="11" fillId="3" borderId="0" xfId="1" quotePrefix="1" applyFont="1" applyFill="1" applyBorder="1" applyAlignment="1">
      <alignment horizontal="center" vertical="center"/>
    </xf>
    <xf numFmtId="0" fontId="11" fillId="3" borderId="1" xfId="1" applyFont="1" applyFill="1" applyBorder="1" applyAlignment="1">
      <alignment horizontal="left" vertical="center" indent="1"/>
    </xf>
    <xf numFmtId="0" fontId="11" fillId="3" borderId="0" xfId="1" applyFont="1" applyFill="1" applyBorder="1" applyAlignment="1">
      <alignment horizontal="center" vertical="center"/>
    </xf>
    <xf numFmtId="0" fontId="15" fillId="0" borderId="0" xfId="1" applyFont="1" applyFill="1" applyBorder="1" applyAlignment="1">
      <alignment horizontal="left" vertical="center"/>
    </xf>
    <xf numFmtId="0" fontId="5" fillId="2" borderId="0" xfId="1" applyFont="1" applyFill="1" applyBorder="1" applyAlignment="1">
      <alignment horizontal="left" vertical="center" indent="1"/>
    </xf>
    <xf numFmtId="166" fontId="11" fillId="3" borderId="1" xfId="1" applyNumberFormat="1" applyFont="1" applyFill="1" applyBorder="1" applyAlignment="1">
      <alignment horizontal="left" vertical="center" indent="1"/>
    </xf>
    <xf numFmtId="167" fontId="11" fillId="3" borderId="1" xfId="1" applyNumberFormat="1" applyFont="1" applyFill="1" applyBorder="1" applyAlignment="1">
      <alignment horizontal="left" vertical="center" indent="1"/>
    </xf>
    <xf numFmtId="167" fontId="11" fillId="3" borderId="1" xfId="1" quotePrefix="1" applyNumberFormat="1" applyFont="1" applyFill="1" applyBorder="1" applyAlignment="1">
      <alignment horizontal="left" vertical="center" indent="1"/>
    </xf>
    <xf numFmtId="0" fontId="12" fillId="6" borderId="6" xfId="1" applyFont="1" applyFill="1" applyBorder="1" applyAlignment="1">
      <alignment horizontal="center" vertical="center"/>
    </xf>
    <xf numFmtId="0" fontId="12" fillId="6" borderId="8" xfId="1" applyFont="1" applyFill="1" applyBorder="1" applyAlignment="1">
      <alignment horizontal="center" vertical="center"/>
    </xf>
    <xf numFmtId="4" fontId="5" fillId="4" borderId="6" xfId="1" quotePrefix="1" applyNumberFormat="1" applyFont="1" applyFill="1" applyBorder="1" applyAlignment="1">
      <alignment horizontal="center" vertical="center"/>
    </xf>
    <xf numFmtId="0" fontId="5" fillId="4" borderId="8" xfId="1" quotePrefix="1" applyFont="1" applyFill="1" applyBorder="1" applyAlignment="1">
      <alignment horizontal="center" vertical="center"/>
    </xf>
    <xf numFmtId="0" fontId="9" fillId="3" borderId="0" xfId="0" quotePrefix="1" applyFont="1" applyFill="1" applyAlignment="1">
      <alignment horizontal="left" vertical="center" indent="1"/>
    </xf>
    <xf numFmtId="0" fontId="0" fillId="0" borderId="0" xfId="0" applyAlignment="1">
      <alignment horizontal="left" vertical="center" indent="1"/>
    </xf>
    <xf numFmtId="1" fontId="0" fillId="0" borderId="0" xfId="0" applyNumberFormat="1" applyAlignment="1">
      <alignment vertical="center"/>
    </xf>
    <xf numFmtId="164" fontId="0" fillId="0" borderId="0" xfId="0" applyNumberFormat="1" applyAlignment="1">
      <alignment horizontal="left" vertical="center" indent="1"/>
    </xf>
    <xf numFmtId="0" fontId="0" fillId="0" borderId="0" xfId="0" applyAlignment="1">
      <alignment horizontal="center" vertical="center"/>
    </xf>
    <xf numFmtId="0" fontId="0" fillId="2" borderId="0" xfId="0" applyFill="1" applyAlignment="1">
      <alignment vertical="center"/>
    </xf>
    <xf numFmtId="0" fontId="0" fillId="9" borderId="0" xfId="0" applyFill="1" applyAlignment="1">
      <alignment horizontal="left" vertical="center" indent="1"/>
    </xf>
    <xf numFmtId="0" fontId="0" fillId="9" borderId="0" xfId="0" applyFill="1" applyAlignment="1">
      <alignment vertical="center"/>
    </xf>
    <xf numFmtId="0" fontId="0" fillId="9" borderId="0" xfId="0" applyFill="1" applyAlignment="1">
      <alignment horizontal="left" vertical="center" indent="2"/>
    </xf>
    <xf numFmtId="37" fontId="0" fillId="3" borderId="0" xfId="0" applyNumberFormat="1" applyFill="1" applyAlignment="1">
      <alignment vertical="center"/>
    </xf>
    <xf numFmtId="0" fontId="5" fillId="7" borderId="0" xfId="0" applyFont="1" applyFill="1" applyAlignment="1">
      <alignment horizontal="left" vertical="center" indent="1"/>
    </xf>
    <xf numFmtId="0" fontId="5" fillId="7" borderId="2" xfId="0" applyFont="1" applyFill="1" applyBorder="1" applyAlignment="1">
      <alignment horizontal="left" vertical="center" indent="1"/>
    </xf>
    <xf numFmtId="0" fontId="0" fillId="7" borderId="2" xfId="0" applyFill="1" applyBorder="1" applyAlignment="1">
      <alignment vertical="center"/>
    </xf>
    <xf numFmtId="37" fontId="0" fillId="3" borderId="2" xfId="0" applyNumberFormat="1" applyFill="1" applyBorder="1" applyAlignment="1">
      <alignment vertical="center"/>
    </xf>
    <xf numFmtId="37" fontId="0" fillId="3" borderId="4" xfId="0" applyNumberFormat="1" applyFill="1" applyBorder="1" applyAlignment="1">
      <alignment vertical="center"/>
    </xf>
    <xf numFmtId="37" fontId="0" fillId="10" borderId="1" xfId="0" applyNumberFormat="1" applyFill="1" applyBorder="1" applyAlignment="1">
      <alignment vertical="center"/>
    </xf>
    <xf numFmtId="10" fontId="0" fillId="10" borderId="1" xfId="0" applyNumberFormat="1" applyFill="1" applyBorder="1" applyAlignment="1">
      <alignment vertical="center"/>
    </xf>
    <xf numFmtId="164" fontId="0" fillId="5" borderId="0" xfId="0" applyNumberFormat="1" applyFill="1" applyAlignment="1">
      <alignment horizontal="left" vertical="center" indent="1"/>
    </xf>
    <xf numFmtId="164" fontId="0" fillId="3" borderId="1" xfId="0" applyNumberFormat="1" applyFill="1" applyBorder="1" applyAlignment="1">
      <alignment horizontal="left" vertical="center" indent="1"/>
    </xf>
    <xf numFmtId="165" fontId="0" fillId="3" borderId="1" xfId="0" applyNumberFormat="1" applyFill="1" applyBorder="1" applyAlignment="1">
      <alignment horizontal="left" vertical="center" indent="1"/>
    </xf>
    <xf numFmtId="0" fontId="5" fillId="7" borderId="6" xfId="0" applyFont="1" applyFill="1" applyBorder="1" applyAlignment="1">
      <alignment horizontal="left" vertical="center" indent="1"/>
    </xf>
    <xf numFmtId="37" fontId="0" fillId="5" borderId="8" xfId="0" applyNumberFormat="1" applyFill="1" applyBorder="1" applyAlignment="1">
      <alignment horizontal="left" vertical="center" indent="1"/>
    </xf>
    <xf numFmtId="0" fontId="3" fillId="0" borderId="0" xfId="0" applyFont="1" applyAlignment="1">
      <alignment vertical="center"/>
    </xf>
    <xf numFmtId="0" fontId="21" fillId="0" borderId="0" xfId="0" applyFont="1" applyAlignment="1">
      <alignment horizontal="left" vertical="center"/>
    </xf>
    <xf numFmtId="164" fontId="0" fillId="5" borderId="1" xfId="0" applyNumberFormat="1" applyFill="1" applyBorder="1" applyAlignment="1">
      <alignment horizontal="left" vertical="center" indent="1"/>
    </xf>
    <xf numFmtId="0" fontId="0" fillId="5" borderId="1" xfId="0" applyFill="1" applyBorder="1" applyAlignment="1">
      <alignment horizontal="left" vertical="center" indent="1"/>
    </xf>
    <xf numFmtId="164" fontId="0" fillId="0" borderId="0" xfId="0" quotePrefix="1" applyNumberFormat="1" applyAlignment="1">
      <alignment horizontal="left" vertical="center" indent="1"/>
    </xf>
    <xf numFmtId="14" fontId="0" fillId="5" borderId="1" xfId="0" applyNumberFormat="1" applyFill="1" applyBorder="1" applyAlignment="1">
      <alignment horizontal="left" vertical="center" indent="1"/>
    </xf>
    <xf numFmtId="0" fontId="5" fillId="13" borderId="2" xfId="0" applyFont="1" applyFill="1" applyBorder="1" applyAlignment="1">
      <alignment horizontal="center" vertical="center"/>
    </xf>
    <xf numFmtId="0" fontId="5" fillId="2" borderId="2" xfId="0" applyFont="1" applyFill="1" applyBorder="1" applyAlignment="1">
      <alignment horizontal="left" vertical="center" indent="1"/>
    </xf>
    <xf numFmtId="164" fontId="0" fillId="5" borderId="4" xfId="0" applyNumberFormat="1" applyFill="1" applyBorder="1" applyAlignment="1">
      <alignment horizontal="left" vertical="center" indent="1"/>
    </xf>
    <xf numFmtId="0" fontId="5" fillId="4" borderId="0" xfId="0" applyFont="1" applyFill="1" applyAlignment="1">
      <alignment horizontal="left" vertical="center" indent="1"/>
    </xf>
    <xf numFmtId="170" fontId="0" fillId="5" borderId="4" xfId="0" applyNumberFormat="1" applyFill="1" applyBorder="1" applyAlignment="1">
      <alignment horizontal="left" vertical="center" indent="1"/>
    </xf>
    <xf numFmtId="170" fontId="0" fillId="3" borderId="4" xfId="0" applyNumberFormat="1" applyFill="1" applyBorder="1" applyAlignment="1">
      <alignment horizontal="left" vertical="center" indent="1"/>
    </xf>
    <xf numFmtId="164" fontId="0" fillId="10" borderId="1" xfId="0" quotePrefix="1" applyNumberFormat="1" applyFill="1" applyBorder="1" applyAlignment="1">
      <alignment horizontal="left" vertical="center" indent="1"/>
    </xf>
    <xf numFmtId="0" fontId="8" fillId="0" borderId="0" xfId="0" applyFont="1" applyAlignment="1">
      <alignment horizontal="center" vertical="center"/>
    </xf>
    <xf numFmtId="0" fontId="0" fillId="0" borderId="0" xfId="0" applyAlignment="1">
      <alignment horizontal="left" vertical="center"/>
    </xf>
    <xf numFmtId="0" fontId="4" fillId="0" borderId="0" xfId="0" applyFont="1" applyAlignment="1">
      <alignment horizontal="left" vertical="center"/>
    </xf>
    <xf numFmtId="0" fontId="3" fillId="0" borderId="0" xfId="0" applyFont="1" applyAlignment="1">
      <alignment horizontal="left" vertical="center"/>
    </xf>
    <xf numFmtId="0" fontId="22" fillId="0" borderId="0" xfId="0" applyFont="1" applyAlignment="1">
      <alignment horizontal="left" vertical="center"/>
    </xf>
    <xf numFmtId="0" fontId="5" fillId="13" borderId="4" xfId="0" applyFont="1" applyFill="1" applyBorder="1" applyAlignment="1">
      <alignment horizontal="center" vertical="center"/>
    </xf>
    <xf numFmtId="164" fontId="0" fillId="0" borderId="0" xfId="0" applyNumberFormat="1" applyAlignment="1">
      <alignment horizontal="left" vertical="center"/>
    </xf>
    <xf numFmtId="0" fontId="11" fillId="0" borderId="0" xfId="2" applyFont="1" applyAlignment="1">
      <alignment vertical="center"/>
    </xf>
    <xf numFmtId="0" fontId="21" fillId="0" borderId="0" xfId="2" applyFont="1" applyAlignment="1">
      <alignment vertical="center"/>
    </xf>
    <xf numFmtId="0" fontId="11" fillId="3" borderId="1" xfId="2" applyFont="1" applyFill="1" applyBorder="1" applyAlignment="1">
      <alignment horizontal="left" vertical="center" indent="1"/>
    </xf>
    <xf numFmtId="171" fontId="11" fillId="3" borderId="1" xfId="2" applyNumberFormat="1" applyFont="1" applyFill="1" applyBorder="1" applyAlignment="1">
      <alignment horizontal="left" vertical="center" indent="1"/>
    </xf>
    <xf numFmtId="172" fontId="11" fillId="3" borderId="1" xfId="2" applyNumberFormat="1" applyFont="1" applyFill="1" applyBorder="1" applyAlignment="1">
      <alignment horizontal="left" vertical="center" indent="1"/>
    </xf>
    <xf numFmtId="0" fontId="5" fillId="2" borderId="0" xfId="0" applyFont="1" applyFill="1" applyBorder="1" applyAlignment="1">
      <alignment horizontal="center" vertical="center"/>
    </xf>
    <xf numFmtId="0" fontId="0" fillId="5" borderId="0" xfId="0" applyFill="1" applyAlignment="1">
      <alignment horizontal="left" vertical="center" indent="1"/>
    </xf>
    <xf numFmtId="0" fontId="0" fillId="0" borderId="0" xfId="0" applyBorder="1" applyAlignment="1">
      <alignment horizontal="center" vertical="center"/>
    </xf>
    <xf numFmtId="0" fontId="11" fillId="9" borderId="6" xfId="0" applyFont="1" applyFill="1" applyBorder="1" applyAlignment="1">
      <alignment horizontal="left" vertical="center" indent="1"/>
    </xf>
    <xf numFmtId="164" fontId="0" fillId="3" borderId="8" xfId="0" quotePrefix="1" applyNumberFormat="1" applyFill="1" applyBorder="1" applyAlignment="1">
      <alignment horizontal="left" vertical="center" indent="1"/>
    </xf>
    <xf numFmtId="0" fontId="5" fillId="8" borderId="0" xfId="0" applyFont="1" applyFill="1" applyAlignment="1">
      <alignment horizontal="left" vertical="center" indent="1"/>
    </xf>
    <xf numFmtId="170" fontId="0" fillId="3" borderId="8" xfId="0" quotePrefix="1" applyNumberFormat="1" applyFill="1" applyBorder="1" applyAlignment="1">
      <alignment horizontal="left" vertical="center" indent="1"/>
    </xf>
    <xf numFmtId="0" fontId="5" fillId="7" borderId="3" xfId="0" applyFont="1" applyFill="1" applyBorder="1" applyAlignment="1">
      <alignment horizontal="left" vertical="center" indent="1"/>
    </xf>
    <xf numFmtId="0" fontId="5" fillId="7" borderId="0" xfId="0" applyFont="1" applyFill="1" applyBorder="1" applyAlignment="1">
      <alignment horizontal="left" vertical="center" indent="1"/>
    </xf>
    <xf numFmtId="0" fontId="5" fillId="7" borderId="13" xfId="0" applyFont="1" applyFill="1" applyBorder="1" applyAlignment="1">
      <alignment horizontal="left" vertical="center" indent="1"/>
    </xf>
    <xf numFmtId="165" fontId="0" fillId="3" borderId="4" xfId="0" quotePrefix="1" applyNumberFormat="1" applyFill="1" applyBorder="1" applyAlignment="1">
      <alignment horizontal="left" vertical="center" indent="1"/>
    </xf>
    <xf numFmtId="0" fontId="23" fillId="7" borderId="0" xfId="2" applyFont="1" applyFill="1" applyBorder="1" applyAlignment="1">
      <alignment horizontal="left" vertical="center" indent="1"/>
    </xf>
    <xf numFmtId="171" fontId="11" fillId="10" borderId="8" xfId="2" quotePrefix="1" applyNumberFormat="1" applyFont="1" applyFill="1" applyBorder="1" applyAlignment="1">
      <alignment horizontal="left" vertical="center" indent="1"/>
    </xf>
    <xf numFmtId="0" fontId="5" fillId="7" borderId="0" xfId="0" applyFont="1" applyFill="1" applyAlignment="1">
      <alignment horizontal="left" vertical="center"/>
    </xf>
    <xf numFmtId="0" fontId="5" fillId="7" borderId="2" xfId="0" applyFont="1" applyFill="1" applyBorder="1" applyAlignment="1">
      <alignment horizontal="left" vertical="center"/>
    </xf>
    <xf numFmtId="0" fontId="5" fillId="0" borderId="2" xfId="0" applyFont="1" applyFill="1" applyBorder="1" applyAlignment="1">
      <alignment horizontal="center" vertical="center"/>
    </xf>
    <xf numFmtId="0" fontId="5" fillId="0" borderId="4" xfId="0" applyFont="1" applyFill="1" applyBorder="1" applyAlignment="1">
      <alignment horizontal="center" vertical="center"/>
    </xf>
    <xf numFmtId="0" fontId="0" fillId="0" borderId="0" xfId="0" applyFill="1" applyAlignment="1">
      <alignment horizontal="left" vertical="center"/>
    </xf>
    <xf numFmtId="0" fontId="0" fillId="0" borderId="0" xfId="0" applyFill="1" applyAlignment="1">
      <alignment horizontal="center" vertical="center"/>
    </xf>
    <xf numFmtId="0" fontId="0" fillId="0" borderId="1" xfId="0" applyFill="1" applyBorder="1" applyAlignment="1">
      <alignment horizontal="center" vertical="center"/>
    </xf>
    <xf numFmtId="0" fontId="11" fillId="9" borderId="6" xfId="0" applyFont="1" applyFill="1" applyBorder="1" applyAlignment="1">
      <alignment horizontal="left" vertical="center"/>
    </xf>
    <xf numFmtId="0" fontId="9" fillId="0" borderId="0" xfId="4" applyFont="1" applyAlignment="1">
      <alignment vertical="center"/>
    </xf>
    <xf numFmtId="0" fontId="14" fillId="2" borderId="2" xfId="5" applyFont="1" applyFill="1" applyBorder="1" applyAlignment="1">
      <alignment horizontal="center" vertical="center"/>
    </xf>
    <xf numFmtId="0" fontId="14" fillId="2" borderId="11" xfId="5" applyFont="1" applyFill="1" applyBorder="1" applyAlignment="1">
      <alignment horizontal="center" vertical="center"/>
    </xf>
    <xf numFmtId="0" fontId="6" fillId="0" borderId="0" xfId="5" applyFont="1" applyFill="1" applyBorder="1" applyAlignment="1">
      <alignment horizontal="left" vertical="center"/>
    </xf>
    <xf numFmtId="0" fontId="14" fillId="0" borderId="0" xfId="5" applyFont="1" applyFill="1" applyBorder="1" applyAlignment="1">
      <alignment horizontal="center" vertical="center"/>
    </xf>
    <xf numFmtId="37" fontId="11" fillId="5" borderId="0" xfId="5" applyNumberFormat="1" applyFont="1" applyFill="1" applyBorder="1" applyAlignment="1">
      <alignment vertical="center"/>
    </xf>
    <xf numFmtId="0" fontId="11" fillId="5" borderId="12" xfId="5" applyFont="1" applyFill="1" applyBorder="1" applyAlignment="1">
      <alignment horizontal="left" vertical="center" indent="1"/>
    </xf>
    <xf numFmtId="173" fontId="11" fillId="5" borderId="0" xfId="5" applyNumberFormat="1" applyFont="1" applyFill="1" applyBorder="1" applyAlignment="1">
      <alignment horizontal="right" vertical="center"/>
    </xf>
    <xf numFmtId="0" fontId="5" fillId="2" borderId="0" xfId="5" applyFont="1" applyFill="1" applyBorder="1" applyAlignment="1">
      <alignment horizontal="left" vertical="center" indent="1"/>
    </xf>
    <xf numFmtId="173" fontId="11" fillId="3" borderId="1" xfId="5" applyNumberFormat="1" applyFont="1" applyFill="1" applyBorder="1" applyAlignment="1">
      <alignment horizontal="left" vertical="center" indent="1"/>
    </xf>
    <xf numFmtId="0" fontId="8" fillId="0" borderId="0" xfId="5" applyFont="1" applyFill="1" applyBorder="1" applyAlignment="1">
      <alignment horizontal="center" vertical="center"/>
    </xf>
    <xf numFmtId="0" fontId="11" fillId="0" borderId="0" xfId="6" applyFont="1" applyAlignment="1">
      <alignment vertical="center"/>
    </xf>
    <xf numFmtId="0" fontId="9" fillId="3" borderId="1" xfId="4" applyFont="1" applyFill="1" applyBorder="1" applyAlignment="1">
      <alignment horizontal="left" vertical="center" indent="1"/>
    </xf>
    <xf numFmtId="0" fontId="5" fillId="2" borderId="2" xfId="5" applyFont="1" applyFill="1" applyBorder="1" applyAlignment="1">
      <alignment horizontal="left" vertical="center" indent="1"/>
    </xf>
    <xf numFmtId="0" fontId="9" fillId="3" borderId="4" xfId="4" applyFont="1" applyFill="1" applyBorder="1" applyAlignment="1">
      <alignment horizontal="left" vertical="center" indent="1"/>
    </xf>
    <xf numFmtId="174" fontId="20" fillId="5" borderId="1" xfId="5" quotePrefix="1" applyNumberFormat="1" applyFont="1" applyFill="1" applyBorder="1" applyAlignment="1">
      <alignment horizontal="center" vertical="center"/>
    </xf>
    <xf numFmtId="0" fontId="11" fillId="0" borderId="0" xfId="6" applyFont="1" applyFill="1" applyAlignment="1">
      <alignment vertical="center"/>
    </xf>
    <xf numFmtId="0" fontId="11" fillId="0" borderId="0" xfId="5" applyFont="1" applyAlignment="1">
      <alignment vertical="center"/>
    </xf>
    <xf numFmtId="0" fontId="11" fillId="0" borderId="0" xfId="5" applyFont="1" applyFill="1" applyBorder="1" applyAlignment="1">
      <alignment vertical="center"/>
    </xf>
    <xf numFmtId="0" fontId="24" fillId="0" borderId="0" xfId="5" applyFont="1" applyFill="1" applyBorder="1" applyAlignment="1">
      <alignment horizontal="center" vertical="center"/>
    </xf>
    <xf numFmtId="0" fontId="8" fillId="0" borderId="0" xfId="5" applyFont="1" applyFill="1" applyBorder="1" applyAlignment="1">
      <alignment vertical="center"/>
    </xf>
    <xf numFmtId="0" fontId="5" fillId="2" borderId="0" xfId="5" quotePrefix="1" applyFont="1" applyFill="1" applyBorder="1" applyAlignment="1">
      <alignment horizontal="right" vertical="center" indent="1"/>
    </xf>
    <xf numFmtId="0" fontId="8" fillId="0" borderId="0" xfId="4" applyFont="1" applyAlignment="1">
      <alignment vertical="center"/>
    </xf>
    <xf numFmtId="0" fontId="9" fillId="0" borderId="14" xfId="4" applyFont="1" applyBorder="1" applyAlignment="1">
      <alignment vertical="center"/>
    </xf>
    <xf numFmtId="0" fontId="9" fillId="0" borderId="15" xfId="4" applyFont="1" applyBorder="1" applyAlignment="1">
      <alignment horizontal="left" vertical="center" indent="1"/>
    </xf>
    <xf numFmtId="0" fontId="8" fillId="0" borderId="0" xfId="4" applyFont="1" applyFill="1" applyBorder="1" applyAlignment="1">
      <alignment vertical="center"/>
    </xf>
    <xf numFmtId="0" fontId="5" fillId="2" borderId="0" xfId="5" applyFont="1" applyFill="1" applyBorder="1" applyAlignment="1">
      <alignment horizontal="right" vertical="center" indent="1"/>
    </xf>
    <xf numFmtId="0" fontId="9" fillId="0" borderId="0" xfId="4" applyFont="1" applyFill="1" applyBorder="1" applyAlignment="1">
      <alignment vertical="center"/>
    </xf>
    <xf numFmtId="0" fontId="9" fillId="0" borderId="16" xfId="4" applyFont="1" applyBorder="1" applyAlignment="1">
      <alignment vertical="center"/>
    </xf>
    <xf numFmtId="0" fontId="9" fillId="0" borderId="17" xfId="4" applyFont="1" applyBorder="1" applyAlignment="1">
      <alignment horizontal="left" vertical="center" indent="1"/>
    </xf>
    <xf numFmtId="0" fontId="5" fillId="2" borderId="2" xfId="5" applyFont="1" applyFill="1" applyBorder="1" applyAlignment="1">
      <alignment horizontal="right" vertical="center" indent="1"/>
    </xf>
    <xf numFmtId="0" fontId="9" fillId="0" borderId="18" xfId="4" applyFont="1" applyBorder="1" applyAlignment="1">
      <alignment vertical="center"/>
    </xf>
    <xf numFmtId="0" fontId="9" fillId="0" borderId="19" xfId="4" applyFont="1" applyBorder="1" applyAlignment="1">
      <alignment horizontal="left" vertical="center" indent="1"/>
    </xf>
    <xf numFmtId="0" fontId="5" fillId="2" borderId="11" xfId="0" applyFont="1" applyFill="1" applyBorder="1" applyAlignment="1">
      <alignment horizontal="center" vertical="center"/>
    </xf>
    <xf numFmtId="0" fontId="11" fillId="3" borderId="12" xfId="5" quotePrefix="1" applyFont="1" applyFill="1" applyBorder="1" applyAlignment="1">
      <alignment horizontal="left" vertical="center" indent="1"/>
    </xf>
    <xf numFmtId="0" fontId="11" fillId="3" borderId="12" xfId="5" applyFont="1" applyFill="1" applyBorder="1" applyAlignment="1">
      <alignment horizontal="left" vertical="center" indent="1"/>
    </xf>
    <xf numFmtId="0" fontId="27" fillId="2" borderId="0" xfId="0" applyFont="1" applyFill="1" applyAlignment="1">
      <alignment horizontal="center" vertical="center"/>
    </xf>
    <xf numFmtId="0" fontId="0" fillId="3" borderId="1" xfId="0" quotePrefix="1" applyFill="1" applyBorder="1" applyAlignment="1">
      <alignment horizontal="left" vertical="center" indent="1"/>
    </xf>
    <xf numFmtId="37" fontId="19" fillId="12" borderId="1" xfId="0" quotePrefix="1" applyNumberFormat="1" applyFont="1" applyFill="1" applyBorder="1" applyAlignment="1">
      <alignment vertical="center"/>
    </xf>
    <xf numFmtId="0" fontId="0" fillId="3" borderId="0" xfId="0" applyFill="1" applyAlignment="1">
      <alignment horizontal="right" vertical="center" indent="1"/>
    </xf>
    <xf numFmtId="0" fontId="0" fillId="3" borderId="12" xfId="0" applyFill="1" applyBorder="1" applyAlignment="1">
      <alignment horizontal="center" vertical="center"/>
    </xf>
    <xf numFmtId="0" fontId="0" fillId="3" borderId="12" xfId="0" applyFill="1" applyBorder="1" applyAlignment="1">
      <alignment horizontal="left" vertical="center" indent="1"/>
    </xf>
    <xf numFmtId="0" fontId="29" fillId="0" borderId="0" xfId="0" applyFont="1" applyAlignment="1">
      <alignment vertical="center"/>
    </xf>
    <xf numFmtId="37" fontId="0" fillId="3" borderId="1" xfId="0" quotePrefix="1" applyNumberFormat="1" applyFill="1" applyBorder="1" applyAlignment="1">
      <alignment vertical="center"/>
    </xf>
    <xf numFmtId="37" fontId="0" fillId="3" borderId="1" xfId="0" applyNumberFormat="1" applyFill="1" applyBorder="1" applyAlignment="1">
      <alignment vertical="center"/>
    </xf>
    <xf numFmtId="37" fontId="0" fillId="5" borderId="1" xfId="0" applyNumberFormat="1" applyFill="1" applyBorder="1" applyAlignment="1">
      <alignment vertical="center"/>
    </xf>
    <xf numFmtId="0" fontId="28" fillId="0" borderId="0" xfId="0" applyFont="1" applyAlignment="1">
      <alignment vertical="center"/>
    </xf>
    <xf numFmtId="0" fontId="0" fillId="0" borderId="0" xfId="0" quotePrefix="1" applyAlignment="1">
      <alignment vertical="center"/>
    </xf>
    <xf numFmtId="0" fontId="0" fillId="3" borderId="2" xfId="0" applyFill="1" applyBorder="1" applyAlignment="1">
      <alignment horizontal="center" vertical="center"/>
    </xf>
    <xf numFmtId="0" fontId="11" fillId="3" borderId="11" xfId="5" applyFont="1" applyFill="1" applyBorder="1" applyAlignment="1">
      <alignment horizontal="left" vertical="center" indent="1"/>
    </xf>
    <xf numFmtId="37" fontId="5" fillId="4" borderId="0" xfId="0" applyNumberFormat="1" applyFont="1" applyFill="1" applyAlignment="1">
      <alignment vertical="center"/>
    </xf>
    <xf numFmtId="0" fontId="18" fillId="0" borderId="0" xfId="0" applyFont="1" applyFill="1" applyBorder="1" applyAlignment="1">
      <alignment vertical="center"/>
    </xf>
    <xf numFmtId="0" fontId="30" fillId="0" borderId="0" xfId="0" applyFont="1" applyFill="1" applyBorder="1" applyAlignment="1">
      <alignment vertical="center"/>
    </xf>
    <xf numFmtId="0" fontId="30"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horizontal="left" vertical="center" indent="1"/>
    </xf>
    <xf numFmtId="0" fontId="18" fillId="0" borderId="0" xfId="0" quotePrefix="1" applyFont="1" applyFill="1" applyBorder="1" applyAlignment="1">
      <alignment horizontal="left" vertical="center" indent="1"/>
    </xf>
    <xf numFmtId="0" fontId="27" fillId="2" borderId="0" xfId="0" applyFont="1" applyFill="1" applyAlignment="1">
      <alignment vertical="center"/>
    </xf>
    <xf numFmtId="0" fontId="0" fillId="0" borderId="0" xfId="0" applyFill="1" applyBorder="1" applyAlignment="1">
      <alignment horizontal="center" vertical="center"/>
    </xf>
    <xf numFmtId="0" fontId="2" fillId="0" borderId="0" xfId="0" quotePrefix="1" applyFont="1" applyFill="1" applyBorder="1" applyAlignment="1">
      <alignment horizontal="left" vertical="center" indent="1"/>
    </xf>
    <xf numFmtId="0" fontId="0" fillId="0" borderId="0" xfId="0" applyFill="1" applyBorder="1" applyAlignment="1">
      <alignment vertical="center"/>
    </xf>
    <xf numFmtId="0" fontId="2" fillId="3" borderId="1" xfId="0" applyFont="1" applyFill="1" applyBorder="1" applyAlignment="1">
      <alignment horizontal="center" vertical="center"/>
    </xf>
    <xf numFmtId="0" fontId="11" fillId="3" borderId="3" xfId="5" applyFont="1" applyFill="1" applyBorder="1" applyAlignment="1">
      <alignment horizontal="left" vertical="center" indent="1"/>
    </xf>
    <xf numFmtId="0" fontId="31" fillId="3" borderId="9" xfId="5" applyFont="1" applyFill="1" applyBorder="1" applyAlignment="1">
      <alignment horizontal="left" vertical="center" indent="1"/>
    </xf>
    <xf numFmtId="0" fontId="31" fillId="3" borderId="1" xfId="5" applyFont="1" applyFill="1" applyBorder="1" applyAlignment="1">
      <alignment horizontal="left" vertical="center" indent="1"/>
    </xf>
    <xf numFmtId="0" fontId="25" fillId="4" borderId="5" xfId="0" applyFont="1" applyFill="1" applyBorder="1" applyAlignment="1">
      <alignment horizontal="right" vertical="center" indent="1"/>
    </xf>
    <xf numFmtId="37" fontId="0" fillId="14" borderId="9" xfId="0" quotePrefix="1" applyNumberFormat="1" applyFill="1" applyBorder="1" applyAlignment="1">
      <alignment horizontal="left" vertical="center" indent="1"/>
    </xf>
    <xf numFmtId="0" fontId="11" fillId="0" borderId="0" xfId="0" applyFont="1" applyFill="1" applyBorder="1" applyAlignment="1">
      <alignment vertical="center" wrapText="1"/>
    </xf>
    <xf numFmtId="0" fontId="7" fillId="0" borderId="0" xfId="0" applyFont="1" applyAlignment="1">
      <alignment vertical="center"/>
    </xf>
    <xf numFmtId="37" fontId="0" fillId="3" borderId="4" xfId="0" quotePrefix="1" applyNumberFormat="1" applyFill="1" applyBorder="1" applyAlignment="1">
      <alignment vertical="center"/>
    </xf>
    <xf numFmtId="0" fontId="25" fillId="4" borderId="0" xfId="0" applyFont="1" applyFill="1" applyBorder="1" applyAlignment="1">
      <alignment horizontal="right" vertical="center" indent="2"/>
    </xf>
    <xf numFmtId="37" fontId="0" fillId="5" borderId="1" xfId="0" quotePrefix="1" applyNumberFormat="1" applyFill="1" applyBorder="1" applyAlignment="1">
      <alignment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0" fontId="2" fillId="0" borderId="0" xfId="0" applyFont="1" applyFill="1" applyBorder="1" applyAlignment="1">
      <alignment horizontal="left" vertical="center" indent="1"/>
    </xf>
    <xf numFmtId="0" fontId="2" fillId="3" borderId="4" xfId="0" applyFont="1" applyFill="1" applyBorder="1" applyAlignment="1">
      <alignment horizontal="center" vertical="center"/>
    </xf>
    <xf numFmtId="0" fontId="11" fillId="3" borderId="13" xfId="5" applyFont="1" applyFill="1" applyBorder="1" applyAlignment="1">
      <alignment horizontal="left" vertical="center" indent="1"/>
    </xf>
    <xf numFmtId="0" fontId="31" fillId="3" borderId="4" xfId="5" applyFont="1" applyFill="1" applyBorder="1" applyAlignment="1">
      <alignment horizontal="left" vertical="center" indent="1"/>
    </xf>
    <xf numFmtId="0" fontId="0" fillId="0" borderId="0" xfId="0" applyAlignment="1">
      <alignment horizontal="center" vertical="center"/>
    </xf>
    <xf numFmtId="14" fontId="0" fillId="5" borderId="0" xfId="0" applyNumberFormat="1" applyFill="1" applyAlignment="1">
      <alignment horizontal="left" vertical="center" indent="1"/>
    </xf>
    <xf numFmtId="0" fontId="5" fillId="7" borderId="0" xfId="0" applyFont="1" applyFill="1" applyBorder="1" applyAlignment="1">
      <alignment vertical="center"/>
    </xf>
    <xf numFmtId="0" fontId="5" fillId="7" borderId="2" xfId="0" applyFont="1" applyFill="1" applyBorder="1" applyAlignment="1">
      <alignment vertical="center"/>
    </xf>
    <xf numFmtId="14" fontId="0" fillId="3" borderId="1" xfId="0" applyNumberFormat="1" applyFill="1" applyBorder="1" applyAlignment="1">
      <alignment horizontal="left" vertical="center" indent="1"/>
    </xf>
    <xf numFmtId="175" fontId="0" fillId="3" borderId="1" xfId="0" applyNumberFormat="1" applyFill="1" applyBorder="1" applyAlignment="1">
      <alignment horizontal="left" vertical="center" indent="1"/>
    </xf>
    <xf numFmtId="0" fontId="0" fillId="3" borderId="4" xfId="0" applyFill="1" applyBorder="1" applyAlignment="1">
      <alignment horizontal="left" vertical="center" indent="1"/>
    </xf>
    <xf numFmtId="0" fontId="0" fillId="10" borderId="0" xfId="0" applyFill="1" applyAlignment="1">
      <alignment horizontal="right" vertical="center" indent="1"/>
    </xf>
    <xf numFmtId="176" fontId="0" fillId="5" borderId="0" xfId="0" applyNumberFormat="1" applyFill="1" applyAlignment="1">
      <alignment horizontal="left" vertical="center" indent="1"/>
    </xf>
    <xf numFmtId="9" fontId="0" fillId="5" borderId="1" xfId="0" applyNumberFormat="1" applyFill="1" applyBorder="1" applyAlignment="1">
      <alignment horizontal="left" vertical="center" indent="1"/>
    </xf>
    <xf numFmtId="177" fontId="0" fillId="5" borderId="4" xfId="0" applyNumberFormat="1" applyFill="1" applyBorder="1" applyAlignment="1">
      <alignment horizontal="left" vertical="center" indent="1"/>
    </xf>
    <xf numFmtId="0" fontId="3" fillId="0" borderId="0" xfId="0" applyFont="1" applyAlignment="1">
      <alignment horizontal="left" vertical="center" indent="1"/>
    </xf>
    <xf numFmtId="9" fontId="34" fillId="0" borderId="0" xfId="0" applyNumberFormat="1" applyFont="1" applyAlignment="1">
      <alignment horizontal="center" vertical="center"/>
    </xf>
    <xf numFmtId="0" fontId="5" fillId="0" borderId="0" xfId="4" applyFont="1" applyFill="1" applyBorder="1" applyAlignment="1">
      <alignment horizontal="center" vertical="center"/>
    </xf>
    <xf numFmtId="0" fontId="9" fillId="0" borderId="0" xfId="4" applyFont="1" applyFill="1" applyBorder="1" applyAlignment="1">
      <alignment horizontal="center" vertical="center"/>
    </xf>
    <xf numFmtId="0" fontId="9" fillId="0" borderId="0" xfId="4" quotePrefix="1" applyFont="1" applyFill="1" applyBorder="1" applyAlignment="1">
      <alignment horizontal="left" vertical="center" indent="1"/>
    </xf>
    <xf numFmtId="0" fontId="9" fillId="0" borderId="0" xfId="4" applyFont="1" applyFill="1" applyBorder="1" applyAlignment="1">
      <alignment horizontal="left" vertical="center" indent="1"/>
    </xf>
    <xf numFmtId="0" fontId="0" fillId="0" borderId="0" xfId="0" applyFill="1" applyBorder="1" applyAlignment="1">
      <alignment horizontal="left" vertical="center" indent="1"/>
    </xf>
    <xf numFmtId="0" fontId="0" fillId="0" borderId="0" xfId="0" quotePrefix="1" applyFill="1" applyBorder="1" applyAlignment="1">
      <alignment horizontal="left" vertical="center" indent="1"/>
    </xf>
    <xf numFmtId="0" fontId="27" fillId="2" borderId="2" xfId="0" applyFont="1" applyFill="1" applyBorder="1" applyAlignment="1">
      <alignment horizontal="center" vertical="center"/>
    </xf>
    <xf numFmtId="0" fontId="0" fillId="3" borderId="4" xfId="0" quotePrefix="1" applyFill="1" applyBorder="1" applyAlignment="1">
      <alignment horizontal="left" vertical="center" indent="1"/>
    </xf>
    <xf numFmtId="37" fontId="19" fillId="12" borderId="4" xfId="0" quotePrefix="1" applyNumberFormat="1" applyFont="1" applyFill="1" applyBorder="1" applyAlignment="1">
      <alignment vertical="center"/>
    </xf>
    <xf numFmtId="0" fontId="6" fillId="0" borderId="0" xfId="0" applyFont="1" applyFill="1" applyAlignment="1">
      <alignment vertical="center"/>
    </xf>
    <xf numFmtId="0" fontId="0" fillId="0" borderId="0" xfId="0" applyFill="1" applyAlignment="1">
      <alignment vertical="center"/>
    </xf>
    <xf numFmtId="0" fontId="0" fillId="0" borderId="1" xfId="0" applyFill="1" applyBorder="1" applyAlignment="1">
      <alignment horizontal="left" vertical="center" indent="1"/>
    </xf>
    <xf numFmtId="37" fontId="19" fillId="5" borderId="8" xfId="0" quotePrefix="1" applyNumberFormat="1" applyFont="1" applyFill="1" applyBorder="1" applyAlignment="1">
      <alignment horizontal="center" vertical="center"/>
    </xf>
    <xf numFmtId="0" fontId="5" fillId="0" borderId="4" xfId="0" applyFont="1" applyFill="1" applyBorder="1" applyAlignment="1">
      <alignment vertical="center"/>
    </xf>
    <xf numFmtId="0" fontId="5" fillId="0" borderId="2" xfId="0" applyFont="1" applyFill="1" applyBorder="1" applyAlignment="1">
      <alignment vertical="center"/>
    </xf>
    <xf numFmtId="0" fontId="18" fillId="0" borderId="1" xfId="0" quotePrefix="1" applyFont="1" applyFill="1" applyBorder="1" applyAlignment="1">
      <alignment horizontal="left" vertical="center" indent="1"/>
    </xf>
    <xf numFmtId="0" fontId="0" fillId="0" borderId="6" xfId="0" applyBorder="1" applyAlignment="1">
      <alignment vertical="center"/>
    </xf>
    <xf numFmtId="169" fontId="0" fillId="11" borderId="0" xfId="0" applyNumberFormat="1" applyFill="1" applyAlignment="1">
      <alignment horizontal="center" vertical="center"/>
    </xf>
    <xf numFmtId="168" fontId="0" fillId="11" borderId="0" xfId="0" applyNumberFormat="1" applyFill="1" applyAlignment="1">
      <alignment horizontal="center" vertical="center"/>
    </xf>
    <xf numFmtId="0" fontId="0" fillId="3" borderId="0" xfId="0" applyFill="1" applyAlignment="1">
      <alignment horizontal="center" vertical="center"/>
    </xf>
    <xf numFmtId="20" fontId="0" fillId="3" borderId="1" xfId="0" applyNumberFormat="1" applyFill="1" applyBorder="1" applyAlignment="1">
      <alignment horizontal="left" vertical="center" indent="1"/>
    </xf>
    <xf numFmtId="20" fontId="0" fillId="3" borderId="4" xfId="0" applyNumberFormat="1" applyFill="1" applyBorder="1" applyAlignment="1">
      <alignment horizontal="left" vertical="center" indent="1"/>
    </xf>
    <xf numFmtId="1" fontId="0" fillId="3" borderId="8" xfId="0" applyNumberFormat="1" applyFill="1" applyBorder="1" applyAlignment="1">
      <alignment horizontal="left" vertical="center" indent="1"/>
    </xf>
    <xf numFmtId="0" fontId="11" fillId="9" borderId="6" xfId="0" applyFont="1" applyFill="1" applyBorder="1" applyAlignment="1">
      <alignment horizontal="center" vertical="center"/>
    </xf>
    <xf numFmtId="0" fontId="11" fillId="11" borderId="6"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6" xfId="0" applyFont="1" applyFill="1" applyBorder="1" applyAlignment="1">
      <alignment horizontal="left" vertical="center" indent="1"/>
    </xf>
    <xf numFmtId="0" fontId="0" fillId="12" borderId="8" xfId="0" quotePrefix="1" applyFill="1" applyBorder="1" applyAlignment="1">
      <alignment horizontal="left" vertical="center" indent="1"/>
    </xf>
    <xf numFmtId="0" fontId="5" fillId="2" borderId="5" xfId="0" applyFont="1" applyFill="1" applyBorder="1" applyAlignment="1">
      <alignment horizontal="left" vertical="center" indent="1"/>
    </xf>
    <xf numFmtId="0" fontId="5" fillId="2" borderId="0" xfId="0" applyFont="1" applyFill="1" applyBorder="1" applyAlignment="1">
      <alignment horizontal="left" vertical="center" indent="2"/>
    </xf>
    <xf numFmtId="0" fontId="0" fillId="5" borderId="9" xfId="0" applyFill="1" applyBorder="1" applyAlignment="1">
      <alignment vertical="center"/>
    </xf>
    <xf numFmtId="14" fontId="0" fillId="5" borderId="4" xfId="0" quotePrefix="1" applyNumberFormat="1" applyFill="1" applyBorder="1" applyAlignment="1">
      <alignment horizontal="left" vertical="center" indent="1"/>
    </xf>
    <xf numFmtId="0" fontId="0" fillId="11" borderId="0" xfId="0" applyFill="1" applyAlignment="1">
      <alignment horizontal="right" vertical="center" indent="1"/>
    </xf>
    <xf numFmtId="0" fontId="0" fillId="11" borderId="0" xfId="0" applyFill="1" applyAlignment="1">
      <alignment horizontal="left" vertical="center" indent="1"/>
    </xf>
    <xf numFmtId="0" fontId="0" fillId="11" borderId="0" xfId="0" applyFill="1" applyAlignment="1">
      <alignment vertical="center"/>
    </xf>
    <xf numFmtId="0" fontId="9" fillId="0" borderId="0" xfId="7" applyAlignment="1">
      <alignment vertical="center"/>
    </xf>
    <xf numFmtId="0" fontId="9" fillId="3" borderId="1" xfId="7" applyFill="1" applyBorder="1" applyAlignment="1">
      <alignment horizontal="left" vertical="center" indent="1"/>
    </xf>
    <xf numFmtId="0" fontId="9" fillId="5" borderId="20" xfId="7" applyFill="1" applyBorder="1" applyAlignment="1">
      <alignment horizontal="center" vertical="center"/>
    </xf>
    <xf numFmtId="0" fontId="9" fillId="15" borderId="6" xfId="7" applyFill="1" applyBorder="1" applyAlignment="1">
      <alignment horizontal="left" vertical="center" indent="1"/>
    </xf>
    <xf numFmtId="0" fontId="9" fillId="5" borderId="8" xfId="7" applyFill="1" applyBorder="1" applyAlignment="1">
      <alignment horizontal="left" vertical="center" indent="1"/>
    </xf>
    <xf numFmtId="0" fontId="5" fillId="17" borderId="20" xfId="7" applyFont="1" applyFill="1" applyBorder="1" applyAlignment="1">
      <alignment horizontal="center" vertical="center"/>
    </xf>
    <xf numFmtId="0" fontId="9" fillId="5" borderId="10" xfId="7" applyFill="1" applyBorder="1" applyAlignment="1">
      <alignment horizontal="center" vertical="center"/>
    </xf>
    <xf numFmtId="0" fontId="9" fillId="5" borderId="21" xfId="7" applyFill="1" applyBorder="1" applyAlignment="1">
      <alignment horizontal="left" vertical="center" indent="1"/>
    </xf>
    <xf numFmtId="0" fontId="9" fillId="5" borderId="3" xfId="7" applyFill="1" applyBorder="1" applyAlignment="1">
      <alignment horizontal="center" vertical="center"/>
    </xf>
    <xf numFmtId="0" fontId="9" fillId="5" borderId="12" xfId="7" applyFill="1" applyBorder="1" applyAlignment="1">
      <alignment horizontal="left" vertical="center" indent="1"/>
    </xf>
    <xf numFmtId="0" fontId="5" fillId="17" borderId="0" xfId="7" applyFont="1" applyFill="1" applyAlignment="1">
      <alignment horizontal="left" vertical="center" indent="1"/>
    </xf>
    <xf numFmtId="0" fontId="4" fillId="0" borderId="0" xfId="7" applyFont="1" applyAlignment="1">
      <alignment vertical="center"/>
    </xf>
    <xf numFmtId="0" fontId="5" fillId="8" borderId="0" xfId="0" applyFont="1" applyFill="1" applyAlignment="1">
      <alignment horizontal="center" vertical="center"/>
    </xf>
    <xf numFmtId="0" fontId="5" fillId="8" borderId="1" xfId="0" applyFont="1" applyFill="1" applyBorder="1" applyAlignment="1">
      <alignment horizontal="center" vertical="center"/>
    </xf>
    <xf numFmtId="0" fontId="5" fillId="8" borderId="12" xfId="0" applyFont="1" applyFill="1" applyBorder="1" applyAlignment="1">
      <alignment horizontal="center" vertical="center"/>
    </xf>
    <xf numFmtId="0" fontId="0" fillId="3" borderId="1" xfId="0" applyFill="1" applyBorder="1" applyAlignment="1">
      <alignment horizontal="center" vertical="center"/>
    </xf>
    <xf numFmtId="0" fontId="20" fillId="10" borderId="4" xfId="0" applyFont="1" applyFill="1" applyBorder="1" applyAlignment="1">
      <alignment horizontal="left" vertical="center" indent="1"/>
    </xf>
    <xf numFmtId="0" fontId="19" fillId="0" borderId="0" xfId="0" applyFont="1" applyAlignment="1">
      <alignment vertical="center"/>
    </xf>
    <xf numFmtId="0" fontId="20" fillId="10" borderId="4" xfId="0" applyFont="1" applyFill="1" applyBorder="1" applyAlignment="1">
      <alignment horizontal="center" vertical="center"/>
    </xf>
    <xf numFmtId="0" fontId="20" fillId="0" borderId="0" xfId="0" applyFont="1" applyFill="1" applyAlignment="1">
      <alignment vertical="center"/>
    </xf>
    <xf numFmtId="0" fontId="11" fillId="0" borderId="0" xfId="0" applyFont="1" applyFill="1" applyAlignment="1">
      <alignment vertical="center"/>
    </xf>
    <xf numFmtId="0" fontId="20" fillId="0" borderId="13" xfId="0" applyFont="1" applyFill="1" applyBorder="1" applyAlignment="1">
      <alignment horizontal="center" vertical="center"/>
    </xf>
    <xf numFmtId="0" fontId="20"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0" xfId="0" applyFont="1" applyFill="1" applyAlignment="1">
      <alignment horizontal="left" vertical="center" indent="1"/>
    </xf>
    <xf numFmtId="37" fontId="11" fillId="0" borderId="0" xfId="0" quotePrefix="1" applyNumberFormat="1" applyFont="1" applyFill="1" applyBorder="1" applyAlignment="1">
      <alignment vertical="center"/>
    </xf>
    <xf numFmtId="0" fontId="11" fillId="0" borderId="0" xfId="0" applyFont="1" applyFill="1" applyBorder="1" applyAlignment="1">
      <alignment vertical="center"/>
    </xf>
    <xf numFmtId="0" fontId="20" fillId="0" borderId="0" xfId="0" applyFont="1" applyFill="1" applyBorder="1" applyAlignment="1">
      <alignment vertical="center"/>
    </xf>
    <xf numFmtId="0" fontId="35" fillId="0" borderId="0" xfId="0" applyFont="1" applyAlignment="1">
      <alignment vertical="center"/>
    </xf>
    <xf numFmtId="0" fontId="12" fillId="6" borderId="0" xfId="1" applyFont="1" applyFill="1" applyAlignment="1">
      <alignment horizontal="left" vertical="justify" wrapText="1" indent="1"/>
    </xf>
    <xf numFmtId="0" fontId="16" fillId="11" borderId="5" xfId="0" applyFont="1" applyFill="1" applyBorder="1" applyAlignment="1">
      <alignment horizontal="center" vertical="center" wrapText="1"/>
    </xf>
    <xf numFmtId="0" fontId="16" fillId="11" borderId="0" xfId="0" applyFont="1" applyFill="1" applyBorder="1" applyAlignment="1">
      <alignment horizontal="center" vertical="center" wrapText="1"/>
    </xf>
    <xf numFmtId="164" fontId="0" fillId="3" borderId="0" xfId="0" applyNumberFormat="1" applyFill="1" applyBorder="1" applyAlignment="1">
      <alignment horizontal="left" vertical="center" indent="1"/>
    </xf>
    <xf numFmtId="165" fontId="0" fillId="3" borderId="0" xfId="0" applyNumberFormat="1" applyFill="1" applyBorder="1" applyAlignment="1">
      <alignment horizontal="left" vertical="center" indent="1"/>
    </xf>
    <xf numFmtId="0" fontId="0" fillId="0" borderId="0" xfId="0" applyAlignment="1">
      <alignment horizontal="center" vertical="center"/>
    </xf>
    <xf numFmtId="0" fontId="0" fillId="3" borderId="0" xfId="0" quotePrefix="1" applyFill="1" applyBorder="1" applyAlignment="1">
      <alignment horizontal="left" vertical="center" indent="1"/>
    </xf>
    <xf numFmtId="0" fontId="0" fillId="3" borderId="0" xfId="0" applyFill="1" applyAlignment="1">
      <alignment horizontal="center" vertical="center"/>
    </xf>
    <xf numFmtId="0" fontId="16" fillId="11" borderId="0" xfId="0" applyFont="1" applyFill="1" applyAlignment="1">
      <alignment horizontal="center" vertical="center" wrapText="1"/>
    </xf>
    <xf numFmtId="0" fontId="0" fillId="3" borderId="0" xfId="0" applyFill="1" applyAlignment="1">
      <alignment horizontal="center" vertical="center" wrapText="1"/>
    </xf>
    <xf numFmtId="164" fontId="16" fillId="11" borderId="0" xfId="0" quotePrefix="1" applyNumberFormat="1" applyFont="1" applyFill="1" applyBorder="1" applyAlignment="1">
      <alignment horizontal="center" vertical="center" wrapText="1"/>
    </xf>
    <xf numFmtId="0" fontId="16" fillId="9" borderId="0" xfId="0" applyFont="1" applyFill="1" applyAlignment="1">
      <alignment horizontal="center" vertical="center" wrapText="1"/>
    </xf>
    <xf numFmtId="0" fontId="24" fillId="15" borderId="5" xfId="0" applyFont="1" applyFill="1" applyBorder="1" applyAlignment="1">
      <alignment horizontal="center" vertical="center" wrapText="1"/>
    </xf>
    <xf numFmtId="0" fontId="24" fillId="15" borderId="0" xfId="0" applyFont="1" applyFill="1" applyAlignment="1">
      <alignment horizontal="center" vertical="center" wrapText="1"/>
    </xf>
    <xf numFmtId="0" fontId="16" fillId="3" borderId="5" xfId="0" applyFont="1" applyFill="1" applyBorder="1" applyAlignment="1">
      <alignment horizontal="center" vertical="center" wrapText="1"/>
    </xf>
    <xf numFmtId="0" fontId="16" fillId="3" borderId="0" xfId="0" applyFont="1" applyFill="1" applyBorder="1" applyAlignment="1">
      <alignment horizontal="center" vertical="center" wrapText="1"/>
    </xf>
    <xf numFmtId="0" fontId="14" fillId="8" borderId="6" xfId="2" applyFont="1" applyFill="1" applyBorder="1" applyAlignment="1">
      <alignment horizontal="left" vertical="center" wrapText="1" indent="1"/>
    </xf>
    <xf numFmtId="0" fontId="14" fillId="8" borderId="7" xfId="2" applyFont="1" applyFill="1" applyBorder="1" applyAlignment="1">
      <alignment horizontal="left" vertical="center" wrapText="1" indent="1"/>
    </xf>
    <xf numFmtId="0" fontId="16" fillId="11" borderId="5" xfId="0" quotePrefix="1" applyFont="1" applyFill="1" applyBorder="1" applyAlignment="1">
      <alignment horizontal="center" vertical="center" wrapText="1"/>
    </xf>
    <xf numFmtId="0" fontId="16" fillId="11" borderId="0" xfId="0" quotePrefix="1" applyFont="1" applyFill="1" applyBorder="1" applyAlignment="1">
      <alignment horizontal="center" vertical="center" wrapText="1"/>
    </xf>
    <xf numFmtId="14" fontId="16" fillId="11" borderId="0" xfId="0" quotePrefix="1" applyNumberFormat="1" applyFont="1" applyFill="1" applyAlignment="1">
      <alignment horizontal="center" vertical="center" wrapText="1"/>
    </xf>
    <xf numFmtId="0" fontId="25" fillId="4" borderId="5" xfId="4" applyFont="1" applyFill="1" applyBorder="1" applyAlignment="1">
      <alignment horizontal="center" vertical="center"/>
    </xf>
    <xf numFmtId="0" fontId="25" fillId="4" borderId="10" xfId="4" applyFont="1" applyFill="1" applyBorder="1" applyAlignment="1">
      <alignment horizontal="center" vertical="center"/>
    </xf>
    <xf numFmtId="0" fontId="5" fillId="0" borderId="0" xfId="4" applyFont="1" applyFill="1" applyBorder="1" applyAlignment="1">
      <alignment horizontal="center" vertical="center"/>
    </xf>
    <xf numFmtId="0" fontId="9" fillId="0" borderId="0" xfId="4" applyFont="1" applyFill="1" applyBorder="1" applyAlignment="1">
      <alignment horizontal="center" vertical="center"/>
    </xf>
    <xf numFmtId="0" fontId="9" fillId="0" borderId="0" xfId="4" applyFont="1" applyFill="1" applyBorder="1" applyAlignment="1">
      <alignment horizontal="left" vertical="center" wrapText="1" indent="1"/>
    </xf>
    <xf numFmtId="0" fontId="16" fillId="16" borderId="5" xfId="4" quotePrefix="1" applyFont="1" applyFill="1" applyBorder="1" applyAlignment="1">
      <alignment horizontal="center" vertical="center" wrapText="1"/>
    </xf>
    <xf numFmtId="0" fontId="16" fillId="16" borderId="0" xfId="4" quotePrefix="1" applyFont="1" applyFill="1" applyBorder="1" applyAlignment="1">
      <alignment horizontal="center" vertical="center" wrapText="1"/>
    </xf>
    <xf numFmtId="0" fontId="26" fillId="0" borderId="0" xfId="4" applyFont="1" applyAlignment="1">
      <alignment horizontal="center" vertical="center"/>
    </xf>
    <xf numFmtId="0" fontId="5" fillId="0" borderId="0" xfId="0" applyFont="1" applyFill="1" applyBorder="1" applyAlignment="1">
      <alignment horizontal="center" vertical="center"/>
    </xf>
    <xf numFmtId="0" fontId="5" fillId="2" borderId="5"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7" xfId="0" applyFont="1" applyFill="1" applyBorder="1" applyAlignment="1">
      <alignment horizontal="center" vertical="center"/>
    </xf>
    <xf numFmtId="0" fontId="16" fillId="11" borderId="2" xfId="0" applyFont="1" applyFill="1" applyBorder="1" applyAlignment="1">
      <alignment horizontal="center" vertical="center" wrapText="1"/>
    </xf>
    <xf numFmtId="0" fontId="0" fillId="0" borderId="0" xfId="0" applyFill="1" applyBorder="1" applyAlignment="1">
      <alignment horizontal="center" vertical="center"/>
    </xf>
    <xf numFmtId="0" fontId="18" fillId="0" borderId="0" xfId="0" quotePrefix="1" applyFont="1" applyFill="1" applyBorder="1" applyAlignment="1">
      <alignment horizontal="left" vertical="center" wrapText="1" indent="1"/>
    </xf>
    <xf numFmtId="0" fontId="5" fillId="2" borderId="4" xfId="0" applyFont="1" applyFill="1" applyBorder="1" applyAlignment="1">
      <alignment horizontal="center" vertical="center"/>
    </xf>
    <xf numFmtId="0" fontId="5" fillId="2" borderId="13" xfId="0" applyFont="1" applyFill="1" applyBorder="1" applyAlignment="1">
      <alignment horizontal="center" vertical="center"/>
    </xf>
    <xf numFmtId="0" fontId="24" fillId="11" borderId="5" xfId="0" applyFont="1" applyFill="1" applyBorder="1" applyAlignment="1">
      <alignment horizontal="center" vertical="center" wrapText="1"/>
    </xf>
    <xf numFmtId="0" fontId="24" fillId="11" borderId="0" xfId="0" applyFont="1" applyFill="1" applyBorder="1" applyAlignment="1">
      <alignment horizontal="center" vertical="center" wrapText="1"/>
    </xf>
    <xf numFmtId="0" fontId="16" fillId="18" borderId="5" xfId="7" applyFont="1" applyFill="1" applyBorder="1" applyAlignment="1">
      <alignment horizontal="center" vertical="center" wrapText="1"/>
    </xf>
    <xf numFmtId="0" fontId="16" fillId="18" borderId="0" xfId="7" applyFont="1" applyFill="1" applyBorder="1" applyAlignment="1">
      <alignment horizontal="center" vertical="center" wrapText="1"/>
    </xf>
    <xf numFmtId="0" fontId="24" fillId="16" borderId="5" xfId="0" applyFont="1" applyFill="1" applyBorder="1" applyAlignment="1">
      <alignment horizontal="center" vertical="center" wrapText="1"/>
    </xf>
    <xf numFmtId="0" fontId="24" fillId="16" borderId="0" xfId="0" applyFont="1" applyFill="1" applyBorder="1" applyAlignment="1">
      <alignment horizontal="center" vertical="center" wrapText="1"/>
    </xf>
    <xf numFmtId="174" fontId="20" fillId="5" borderId="1" xfId="5" quotePrefix="1" applyNumberFormat="1" applyFont="1" applyFill="1" applyBorder="1" applyAlignment="1">
      <alignment horizontal="left" vertical="center" indent="1"/>
    </xf>
  </cellXfs>
  <cellStyles count="8">
    <cellStyle name="Comma 2" xfId="3"/>
    <cellStyle name="Normal" xfId="0" builtinId="0"/>
    <cellStyle name="Normal 2" xfId="2"/>
    <cellStyle name="Normal 3" xfId="7"/>
    <cellStyle name="Normal 4 2" xfId="4"/>
    <cellStyle name="Normal_BAB10" xfId="1"/>
    <cellStyle name="Normal_Sheet5" xfId="5"/>
    <cellStyle name="Normal_Sheet5_1" xfId="6"/>
  </cellStyles>
  <dxfs count="18">
    <dxf>
      <font>
        <b/>
        <i val="0"/>
        <u val="none"/>
        <color theme="0"/>
      </font>
      <fill>
        <patternFill>
          <bgColor rgb="FFFF0000"/>
        </patternFill>
      </fill>
      <border>
        <left style="thin">
          <color theme="0"/>
        </left>
        <right style="thin">
          <color theme="0"/>
        </right>
        <top style="thin">
          <color theme="0"/>
        </top>
        <bottom style="thin">
          <color theme="0"/>
        </bottom>
        <vertical/>
        <horizontal/>
      </border>
    </dxf>
    <dxf>
      <font>
        <b/>
        <i val="0"/>
        <color theme="0"/>
      </font>
      <fill>
        <patternFill>
          <bgColor rgb="FFFF0000"/>
        </patternFill>
      </fill>
      <border>
        <left style="thin">
          <color theme="0"/>
        </left>
        <right style="thin">
          <color theme="0"/>
        </right>
        <top style="thin">
          <color theme="0"/>
        </top>
        <bottom style="thin">
          <color theme="0"/>
        </bottom>
        <vertical/>
        <horizontal/>
      </border>
    </dxf>
    <dxf>
      <fill>
        <patternFill>
          <bgColor rgb="FFFF0000"/>
        </patternFill>
      </fill>
      <border>
        <right style="thin">
          <color theme="0"/>
        </right>
        <vertical/>
        <horizontal/>
      </border>
    </dxf>
    <dxf>
      <fill>
        <patternFill>
          <bgColor rgb="FFFF0000"/>
        </patternFill>
      </fill>
      <border>
        <left style="thin">
          <color theme="0"/>
        </left>
        <right style="thin">
          <color theme="0"/>
        </right>
        <vertical/>
        <horizontal/>
      </border>
    </dxf>
    <dxf>
      <font>
        <b/>
        <i val="0"/>
        <color theme="0"/>
      </font>
      <fill>
        <patternFill>
          <bgColor rgb="FF00B050"/>
        </patternFill>
      </fill>
      <border>
        <right style="thin">
          <color theme="0"/>
        </right>
        <vertical/>
        <horizontal/>
      </border>
    </dxf>
    <dxf>
      <font>
        <b/>
        <i val="0"/>
        <color theme="0"/>
      </font>
      <fill>
        <patternFill>
          <bgColor rgb="FFFF0000"/>
        </patternFill>
      </fill>
      <border>
        <right style="thin">
          <color theme="0"/>
        </right>
        <vertical/>
        <horizontal/>
      </border>
    </dxf>
    <dxf>
      <font>
        <b/>
        <i val="0"/>
        <color theme="0"/>
      </font>
      <fill>
        <patternFill>
          <bgColor rgb="FF006666"/>
        </patternFill>
      </fill>
      <border>
        <right style="thin">
          <color theme="0"/>
        </right>
        <vertical/>
        <horizontal/>
      </border>
    </dxf>
    <dxf>
      <font>
        <b/>
        <i val="0"/>
        <color theme="0"/>
      </font>
      <fill>
        <patternFill>
          <bgColor rgb="FF00B050"/>
        </patternFill>
      </fill>
      <border>
        <right style="thin">
          <color theme="0"/>
        </right>
        <vertical/>
        <horizontal/>
      </border>
    </dxf>
    <dxf>
      <font>
        <b/>
        <i val="0"/>
        <color theme="0"/>
      </font>
      <fill>
        <patternFill>
          <bgColor rgb="FFFF0000"/>
        </patternFill>
      </fill>
      <border>
        <left style="thin">
          <color theme="0"/>
        </left>
        <right style="thin">
          <color theme="0"/>
        </right>
        <vertical/>
        <horizontal/>
      </border>
    </dxf>
    <dxf>
      <font>
        <b/>
        <i val="0"/>
        <color theme="0"/>
      </font>
      <fill>
        <patternFill>
          <bgColor rgb="FF006666"/>
        </patternFill>
      </fill>
      <border>
        <left style="thin">
          <color theme="0"/>
        </left>
        <right style="thin">
          <color theme="0"/>
        </right>
        <vertical/>
        <horizontal/>
      </border>
    </dxf>
    <dxf>
      <font>
        <b/>
        <i val="0"/>
        <color theme="0"/>
      </font>
      <fill>
        <patternFill>
          <bgColor rgb="FFFF0000"/>
        </patternFill>
      </fill>
    </dxf>
    <dxf>
      <font>
        <b/>
        <i val="0"/>
        <color theme="0"/>
      </font>
      <fill>
        <patternFill>
          <bgColor rgb="FF00B050"/>
        </patternFill>
      </fill>
      <border>
        <right style="thin">
          <color theme="0"/>
        </right>
        <vertical/>
        <horizontal/>
      </border>
    </dxf>
    <dxf>
      <font>
        <b/>
        <i val="0"/>
        <color theme="0"/>
      </font>
      <fill>
        <patternFill>
          <bgColor rgb="FFFF0000"/>
        </patternFill>
      </fill>
    </dxf>
    <dxf>
      <font>
        <b/>
        <i val="0"/>
        <color theme="0"/>
      </font>
      <fill>
        <patternFill>
          <bgColor rgb="FF00B050"/>
        </patternFill>
      </fill>
      <border>
        <right style="thin">
          <color theme="0"/>
        </right>
        <vertical/>
        <horizontal/>
      </border>
    </dxf>
    <dxf>
      <font>
        <b/>
        <i val="0"/>
        <color theme="0"/>
      </font>
      <fill>
        <patternFill>
          <bgColor rgb="FFFF0000"/>
        </patternFill>
      </fill>
    </dxf>
    <dxf>
      <font>
        <b/>
        <i val="0"/>
        <color theme="0"/>
      </font>
      <fill>
        <patternFill>
          <bgColor rgb="FF00B0F0"/>
        </patternFill>
      </fill>
    </dxf>
    <dxf>
      <font>
        <b/>
        <i val="0"/>
        <color theme="0"/>
      </font>
      <fill>
        <patternFill>
          <bgColor rgb="FF00B050"/>
        </patternFill>
      </fill>
      <border>
        <top style="thin">
          <color theme="0"/>
        </top>
        <vertical/>
        <horizontal/>
      </border>
    </dxf>
    <dxf>
      <font>
        <b/>
        <i val="0"/>
        <color theme="0"/>
      </font>
      <fill>
        <patternFill>
          <bgColor rgb="FFFF0000"/>
        </patternFill>
      </fill>
      <border>
        <bottom style="thin">
          <color theme="0"/>
        </bottom>
        <vertical/>
        <horizontal/>
      </border>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image" Target="../media/image3.png"/></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KASUS28!$D$10</c:f>
          <c:strCache>
            <c:ptCount val="1"/>
            <c:pt idx="0">
              <c:v>April</c:v>
            </c:pt>
          </c:strCache>
        </c:strRef>
      </c:tx>
      <c:layout/>
      <c:overlay val="0"/>
      <c:spPr>
        <a:noFill/>
        <a:ln>
          <a:noFill/>
        </a:ln>
        <a:effectLst/>
      </c:spPr>
      <c:txPr>
        <a:bodyPr rot="0" spcFirstLastPara="1" vertOverflow="ellipsis" vert="horz" wrap="square" anchor="ctr" anchorCtr="1"/>
        <a:lstStyle/>
        <a:p>
          <a:pPr>
            <a:defRPr sz="1400" b="1" i="0" u="none" strike="noStrike" kern="1200" spc="0" baseline="0">
              <a:solidFill>
                <a:srgbClr val="0000FF"/>
              </a:solidFill>
              <a:latin typeface="+mn-lt"/>
              <a:ea typeface="+mn-ea"/>
              <a:cs typeface="+mn-cs"/>
            </a:defRPr>
          </a:pPr>
          <a:endParaRPr lang="id-ID"/>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KASUS28!$D$11</c:f>
              <c:strCache>
                <c:ptCount val="1"/>
                <c:pt idx="0">
                  <c:v>Apr</c:v>
                </c:pt>
              </c:strCache>
            </c:strRef>
          </c:tx>
          <c:dPt>
            <c:idx val="0"/>
            <c:bubble3D val="0"/>
            <c:spPr>
              <a:solidFill>
                <a:schemeClr val="accent1"/>
              </a:solidFill>
              <a:ln w="25400">
                <a:solidFill>
                  <a:schemeClr val="lt1"/>
                </a:solidFill>
              </a:ln>
              <a:effectLst/>
              <a:sp3d contourW="25400">
                <a:contourClr>
                  <a:schemeClr val="lt1"/>
                </a:contourClr>
              </a:sp3d>
            </c:spPr>
          </c:dPt>
          <c:dPt>
            <c:idx val="1"/>
            <c:bubble3D val="0"/>
            <c:spPr>
              <a:solidFill>
                <a:schemeClr val="accent2"/>
              </a:solidFill>
              <a:ln w="25400">
                <a:solidFill>
                  <a:schemeClr val="lt1"/>
                </a:solidFill>
              </a:ln>
              <a:effectLst/>
              <a:sp3d contourW="25400">
                <a:contourClr>
                  <a:schemeClr val="lt1"/>
                </a:contourClr>
              </a:sp3d>
            </c:spPr>
          </c:dPt>
          <c:dPt>
            <c:idx val="2"/>
            <c:bubble3D val="0"/>
            <c:spPr>
              <a:solidFill>
                <a:schemeClr val="accent3"/>
              </a:solidFill>
              <a:ln w="25400">
                <a:solidFill>
                  <a:schemeClr val="lt1"/>
                </a:solidFill>
              </a:ln>
              <a:effectLst/>
              <a:sp3d contourW="25400">
                <a:contourClr>
                  <a:schemeClr val="lt1"/>
                </a:contourClr>
              </a:sp3d>
            </c:spPr>
          </c:dPt>
          <c:dPt>
            <c:idx val="3"/>
            <c:bubble3D val="0"/>
            <c:spPr>
              <a:solidFill>
                <a:schemeClr val="accent4"/>
              </a:solidFill>
              <a:ln w="25400">
                <a:solidFill>
                  <a:schemeClr val="lt1"/>
                </a:solidFill>
              </a:ln>
              <a:effectLst/>
              <a:sp3d contourW="25400">
                <a:contourClr>
                  <a:schemeClr val="lt1"/>
                </a:contourClr>
              </a:sp3d>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d-ID"/>
              </a:p>
            </c:txPr>
            <c:dLblPos val="inEnd"/>
            <c:showLegendKey val="0"/>
            <c:showVal val="1"/>
            <c:showCatName val="1"/>
            <c:showSerName val="0"/>
            <c:showPercent val="0"/>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KASUS28!$C$12:$C$15</c:f>
              <c:strCache>
                <c:ptCount val="4"/>
                <c:pt idx="0">
                  <c:v>OPPO</c:v>
                </c:pt>
                <c:pt idx="1">
                  <c:v>Asus</c:v>
                </c:pt>
                <c:pt idx="2">
                  <c:v>Nokia</c:v>
                </c:pt>
                <c:pt idx="3">
                  <c:v>Samsung</c:v>
                </c:pt>
              </c:strCache>
            </c:strRef>
          </c:cat>
          <c:val>
            <c:numRef>
              <c:f>KASUS28!$D$12:$D$15</c:f>
              <c:numCache>
                <c:formatCode>General</c:formatCode>
                <c:ptCount val="4"/>
                <c:pt idx="0">
                  <c:v>328</c:v>
                </c:pt>
                <c:pt idx="1">
                  <c:v>401</c:v>
                </c:pt>
                <c:pt idx="2">
                  <c:v>598</c:v>
                </c:pt>
                <c:pt idx="3">
                  <c:v>402</c:v>
                </c:pt>
              </c:numCache>
            </c:numRef>
          </c:val>
        </c:ser>
        <c:dLbls>
          <c:dLblPos val="inEnd"/>
          <c:showLegendKey val="0"/>
          <c:showVal val="0"/>
          <c:showCatName val="1"/>
          <c:showSerName val="0"/>
          <c:showPercent val="0"/>
          <c:showBubbleSize val="0"/>
          <c:showLeaderLines val="1"/>
        </c:dLbls>
      </c:pie3D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d-ID"/>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d-ID"/>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KASUS29!$D$10</c:f>
          <c:strCache>
            <c:ptCount val="1"/>
            <c:pt idx="0">
              <c:v>April</c:v>
            </c:pt>
          </c:strCache>
        </c:strRef>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accent2">
                  <a:lumMod val="75000"/>
                </a:schemeClr>
              </a:solidFill>
              <a:latin typeface="+mn-lt"/>
              <a:ea typeface="+mn-ea"/>
              <a:cs typeface="+mn-cs"/>
            </a:defRPr>
          </a:pPr>
          <a:endParaRPr lang="id-ID"/>
        </a:p>
      </c:txPr>
    </c:title>
    <c:autoTitleDeleted val="0"/>
    <c:plotArea>
      <c:layout/>
      <c:lineChart>
        <c:grouping val="standard"/>
        <c:varyColors val="0"/>
        <c:ser>
          <c:idx val="0"/>
          <c:order val="0"/>
          <c:tx>
            <c:strRef>
              <c:f>KASUS29!$D$11</c:f>
              <c:strCache>
                <c:ptCount val="1"/>
                <c:pt idx="0">
                  <c:v>Apr</c:v>
                </c:pt>
              </c:strCache>
            </c:strRef>
          </c:tx>
          <c:spPr>
            <a:ln w="28575" cap="rnd">
              <a:solidFill>
                <a:schemeClr val="accent2"/>
              </a:solidFill>
              <a:round/>
            </a:ln>
            <a:effectLst/>
          </c:spPr>
          <c:marker>
            <c:symbol val="picture"/>
            <c:spPr>
              <a:blipFill>
                <a:blip xmlns:r="http://schemas.openxmlformats.org/officeDocument/2006/relationships" r:embed="rId1"/>
                <a:stretch>
                  <a:fillRect/>
                </a:stretch>
              </a:blipFill>
              <a:ln w="25400">
                <a:noFill/>
              </a:ln>
              <a:effectLst/>
            </c:spPr>
          </c:marker>
          <c:dPt>
            <c:idx val="0"/>
            <c:bubble3D val="0"/>
          </c:dPt>
          <c:dPt>
            <c:idx val="1"/>
            <c:bubble3D val="0"/>
          </c:dPt>
          <c:dPt>
            <c:idx val="2"/>
            <c:bubble3D val="0"/>
          </c:dPt>
          <c:dPt>
            <c:idx val="3"/>
            <c:bubble3D val="0"/>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id-ID"/>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KASUS29!$C$12:$C$15</c:f>
              <c:strCache>
                <c:ptCount val="4"/>
                <c:pt idx="0">
                  <c:v>OPPO</c:v>
                </c:pt>
                <c:pt idx="1">
                  <c:v>Asus</c:v>
                </c:pt>
                <c:pt idx="2">
                  <c:v>Nokia</c:v>
                </c:pt>
                <c:pt idx="3">
                  <c:v>Samsung</c:v>
                </c:pt>
              </c:strCache>
            </c:strRef>
          </c:cat>
          <c:val>
            <c:numRef>
              <c:f>KASUS29!$D$12:$D$15</c:f>
              <c:numCache>
                <c:formatCode>General</c:formatCode>
                <c:ptCount val="4"/>
                <c:pt idx="0">
                  <c:v>328</c:v>
                </c:pt>
                <c:pt idx="1">
                  <c:v>401</c:v>
                </c:pt>
                <c:pt idx="2">
                  <c:v>598</c:v>
                </c:pt>
                <c:pt idx="3">
                  <c:v>402</c:v>
                </c:pt>
              </c:numCache>
            </c:numRef>
          </c:val>
          <c:smooth val="0"/>
        </c:ser>
        <c:dLbls>
          <c:showLegendKey val="0"/>
          <c:showVal val="0"/>
          <c:showCatName val="0"/>
          <c:showSerName val="0"/>
          <c:showPercent val="0"/>
          <c:showBubbleSize val="0"/>
        </c:dLbls>
        <c:marker val="1"/>
        <c:smooth val="0"/>
        <c:axId val="469996096"/>
        <c:axId val="469996488"/>
      </c:lineChart>
      <c:catAx>
        <c:axId val="469996096"/>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d-ID"/>
          </a:p>
        </c:txPr>
        <c:crossAx val="469996488"/>
        <c:crosses val="autoZero"/>
        <c:auto val="1"/>
        <c:lblAlgn val="ctr"/>
        <c:lblOffset val="100"/>
        <c:noMultiLvlLbl val="0"/>
      </c:catAx>
      <c:valAx>
        <c:axId val="4699964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d-ID"/>
          </a:p>
        </c:txPr>
        <c:crossAx val="4699960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d-ID"/>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KASUS29!$D$10</c:f>
          <c:strCache>
            <c:ptCount val="1"/>
            <c:pt idx="0">
              <c:v>April</c:v>
            </c:pt>
          </c:strCache>
        </c:strRef>
      </c:tx>
      <c:layout/>
      <c:overlay val="0"/>
      <c:spPr>
        <a:noFill/>
        <a:ln>
          <a:noFill/>
        </a:ln>
        <a:effectLst/>
      </c:spPr>
      <c:txPr>
        <a:bodyPr rot="0" spcFirstLastPara="1" vertOverflow="ellipsis" vert="horz" wrap="square" anchor="ctr" anchorCtr="1"/>
        <a:lstStyle/>
        <a:p>
          <a:pPr>
            <a:defRPr sz="1400" b="1" i="0" u="none" strike="noStrike" kern="1200" spc="0" baseline="0">
              <a:solidFill>
                <a:srgbClr val="0000FF"/>
              </a:solidFill>
              <a:latin typeface="+mn-lt"/>
              <a:ea typeface="+mn-ea"/>
              <a:cs typeface="+mn-cs"/>
            </a:defRPr>
          </a:pPr>
          <a:endParaRPr lang="id-ID"/>
        </a:p>
      </c:txPr>
    </c:title>
    <c:autoTitleDeleted val="0"/>
    <c:plotArea>
      <c:layout/>
      <c:lineChart>
        <c:grouping val="standard"/>
        <c:varyColors val="0"/>
        <c:ser>
          <c:idx val="0"/>
          <c:order val="0"/>
          <c:tx>
            <c:strRef>
              <c:f>KASUS29!$D$11</c:f>
              <c:strCache>
                <c:ptCount val="1"/>
                <c:pt idx="0">
                  <c:v>Apr</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Pt>
            <c:idx val="0"/>
            <c:marker>
              <c:symbol val="circle"/>
              <c:size val="5"/>
              <c:spPr>
                <a:solidFill>
                  <a:schemeClr val="accent1"/>
                </a:solidFill>
                <a:ln w="9525">
                  <a:solidFill>
                    <a:schemeClr val="accent1"/>
                  </a:solidFill>
                </a:ln>
                <a:effectLst/>
              </c:spPr>
            </c:marker>
            <c:bubble3D val="0"/>
            <c:spPr>
              <a:ln w="28575" cap="rnd">
                <a:solidFill>
                  <a:schemeClr val="accent1"/>
                </a:solidFill>
                <a:round/>
              </a:ln>
              <a:effectLst/>
            </c:spPr>
          </c:dPt>
          <c:dPt>
            <c:idx val="1"/>
            <c:marker>
              <c:symbol val="circle"/>
              <c:size val="5"/>
              <c:spPr>
                <a:solidFill>
                  <a:schemeClr val="accent1"/>
                </a:solidFill>
                <a:ln w="9525">
                  <a:solidFill>
                    <a:schemeClr val="accent1"/>
                  </a:solidFill>
                </a:ln>
                <a:effectLst/>
              </c:spPr>
            </c:marker>
            <c:bubble3D val="0"/>
            <c:spPr>
              <a:ln w="28575" cap="rnd">
                <a:solidFill>
                  <a:schemeClr val="accent1"/>
                </a:solidFill>
                <a:round/>
              </a:ln>
              <a:effectLst/>
            </c:spPr>
          </c:dPt>
          <c:dPt>
            <c:idx val="2"/>
            <c:marker>
              <c:symbol val="circle"/>
              <c:size val="5"/>
              <c:spPr>
                <a:solidFill>
                  <a:schemeClr val="accent1"/>
                </a:solidFill>
                <a:ln w="9525">
                  <a:solidFill>
                    <a:schemeClr val="accent1"/>
                  </a:solidFill>
                </a:ln>
                <a:effectLst/>
              </c:spPr>
            </c:marker>
            <c:bubble3D val="0"/>
            <c:spPr>
              <a:ln w="28575" cap="rnd">
                <a:solidFill>
                  <a:schemeClr val="accent1"/>
                </a:solidFill>
                <a:round/>
              </a:ln>
              <a:effectLst/>
            </c:spPr>
          </c:dPt>
          <c:dPt>
            <c:idx val="3"/>
            <c:marker>
              <c:symbol val="circle"/>
              <c:size val="5"/>
              <c:spPr>
                <a:solidFill>
                  <a:schemeClr val="accent1"/>
                </a:solidFill>
                <a:ln w="9525">
                  <a:solidFill>
                    <a:schemeClr val="accent1"/>
                  </a:solidFill>
                </a:ln>
                <a:effectLst/>
              </c:spPr>
            </c:marker>
            <c:bubble3D val="0"/>
            <c:spPr>
              <a:ln w="28575" cap="rnd">
                <a:solidFill>
                  <a:schemeClr val="accent1"/>
                </a:solidFill>
                <a:round/>
              </a:ln>
              <a:effectLst/>
            </c:spPr>
          </c:dPt>
          <c:cat>
            <c:strRef>
              <c:f>KASUS29!$C$12:$C$15</c:f>
              <c:strCache>
                <c:ptCount val="4"/>
                <c:pt idx="0">
                  <c:v>OPPO</c:v>
                </c:pt>
                <c:pt idx="1">
                  <c:v>Asus</c:v>
                </c:pt>
                <c:pt idx="2">
                  <c:v>Nokia</c:v>
                </c:pt>
                <c:pt idx="3">
                  <c:v>Samsung</c:v>
                </c:pt>
              </c:strCache>
            </c:strRef>
          </c:cat>
          <c:val>
            <c:numRef>
              <c:f>KASUS29!$D$12:$D$15</c:f>
              <c:numCache>
                <c:formatCode>General</c:formatCode>
                <c:ptCount val="4"/>
                <c:pt idx="0">
                  <c:v>328</c:v>
                </c:pt>
                <c:pt idx="1">
                  <c:v>401</c:v>
                </c:pt>
                <c:pt idx="2">
                  <c:v>598</c:v>
                </c:pt>
                <c:pt idx="3">
                  <c:v>402</c:v>
                </c:pt>
              </c:numCache>
            </c:numRef>
          </c:val>
          <c:smooth val="0"/>
        </c:ser>
        <c:dLbls>
          <c:showLegendKey val="0"/>
          <c:showVal val="0"/>
          <c:showCatName val="0"/>
          <c:showSerName val="0"/>
          <c:showPercent val="0"/>
          <c:showBubbleSize val="0"/>
        </c:dLbls>
        <c:marker val="1"/>
        <c:smooth val="0"/>
        <c:axId val="469997272"/>
        <c:axId val="469997664"/>
      </c:lineChart>
      <c:catAx>
        <c:axId val="46999727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d-ID"/>
          </a:p>
        </c:txPr>
        <c:crossAx val="469997664"/>
        <c:crosses val="autoZero"/>
        <c:auto val="1"/>
        <c:lblAlgn val="ctr"/>
        <c:lblOffset val="100"/>
        <c:noMultiLvlLbl val="0"/>
      </c:catAx>
      <c:valAx>
        <c:axId val="4699976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d-ID"/>
          </a:p>
        </c:txPr>
        <c:crossAx val="46999727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d-ID"/>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d-ID"/>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KASUS30!$B$3</c:f>
          <c:strCache>
            <c:ptCount val="1"/>
            <c:pt idx="0">
              <c:v>PT ANUGERAH</c:v>
            </c:pt>
          </c:strCache>
        </c:strRef>
      </c:tx>
      <c:layout/>
      <c:overlay val="0"/>
      <c:spPr>
        <a:noFill/>
        <a:ln>
          <a:noFill/>
        </a:ln>
        <a:effectLst/>
      </c:spPr>
      <c:txPr>
        <a:bodyPr rot="0" spcFirstLastPara="1" vertOverflow="ellipsis" vert="horz" wrap="square" anchor="ctr" anchorCtr="1"/>
        <a:lstStyle/>
        <a:p>
          <a:pPr>
            <a:defRPr sz="1400" b="1" i="0" u="none" strike="noStrike" kern="1200" cap="none" baseline="0">
              <a:solidFill>
                <a:srgbClr val="FF0000"/>
              </a:solidFill>
              <a:latin typeface="+mn-lt"/>
              <a:ea typeface="+mn-ea"/>
              <a:cs typeface="+mn-cs"/>
            </a:defRPr>
          </a:pPr>
          <a:endParaRPr lang="id-ID"/>
        </a:p>
      </c:txPr>
    </c:title>
    <c:autoTitleDeleted val="0"/>
    <c:plotArea>
      <c:layout/>
      <c:areaChart>
        <c:grouping val="stacked"/>
        <c:varyColors val="0"/>
        <c:ser>
          <c:idx val="0"/>
          <c:order val="0"/>
          <c:tx>
            <c:strRef>
              <c:f>KASUS30!$D$12</c:f>
              <c:strCache>
                <c:ptCount val="1"/>
                <c:pt idx="0">
                  <c:v>Jan</c:v>
                </c:pt>
              </c:strCache>
            </c:strRef>
          </c:tx>
          <c:spPr>
            <a:noFill/>
            <a:ln w="9525" cap="flat" cmpd="sng" algn="ctr">
              <a:solidFill>
                <a:schemeClr val="accent1"/>
              </a:solidFill>
              <a:miter lim="800000"/>
            </a:ln>
            <a:effectLst>
              <a:glow rad="63500">
                <a:schemeClr val="accent1">
                  <a:satMod val="175000"/>
                  <a:alpha val="25000"/>
                </a:schemeClr>
              </a:glow>
            </a:effectLst>
          </c:spPr>
          <c:cat>
            <c:strRef>
              <c:f>KASUS30!$C$13:$C$16</c:f>
              <c:strCache>
                <c:ptCount val="4"/>
                <c:pt idx="0">
                  <c:v>OPPO</c:v>
                </c:pt>
                <c:pt idx="1">
                  <c:v>Asus</c:v>
                </c:pt>
                <c:pt idx="2">
                  <c:v>Nokia</c:v>
                </c:pt>
                <c:pt idx="3">
                  <c:v>Samsung</c:v>
                </c:pt>
              </c:strCache>
            </c:strRef>
          </c:cat>
          <c:val>
            <c:numRef>
              <c:f>KASUS30!$D$13:$D$16</c:f>
              <c:numCache>
                <c:formatCode>General</c:formatCode>
                <c:ptCount val="4"/>
                <c:pt idx="0">
                  <c:v>365</c:v>
                </c:pt>
                <c:pt idx="1">
                  <c:v>298</c:v>
                </c:pt>
                <c:pt idx="2">
                  <c:v>441</c:v>
                </c:pt>
                <c:pt idx="3">
                  <c:v>398</c:v>
                </c:pt>
              </c:numCache>
            </c:numRef>
          </c:val>
        </c:ser>
        <c:dLbls>
          <c:showLegendKey val="0"/>
          <c:showVal val="0"/>
          <c:showCatName val="0"/>
          <c:showSerName val="0"/>
          <c:showPercent val="0"/>
          <c:showBubbleSize val="0"/>
        </c:dLbls>
        <c:axId val="469998840"/>
        <c:axId val="469999232"/>
      </c:areaChart>
      <c:barChart>
        <c:barDir val="col"/>
        <c:grouping val="clustered"/>
        <c:varyColors val="0"/>
        <c:ser>
          <c:idx val="1"/>
          <c:order val="1"/>
          <c:tx>
            <c:strRef>
              <c:f>KASUS30!$E$12</c:f>
              <c:strCache>
                <c:ptCount val="1"/>
                <c:pt idx="0">
                  <c:v>Feb</c:v>
                </c:pt>
              </c:strCache>
            </c:strRef>
          </c:tx>
          <c:spPr>
            <a:noFill/>
            <a:ln w="9525" cap="flat" cmpd="sng" algn="ctr">
              <a:solidFill>
                <a:schemeClr val="accent2"/>
              </a:solidFill>
              <a:miter lim="800000"/>
            </a:ln>
            <a:effectLst>
              <a:glow rad="63500">
                <a:schemeClr val="accent2">
                  <a:satMod val="175000"/>
                  <a:alpha val="25000"/>
                </a:schemeClr>
              </a:glow>
            </a:effectLst>
          </c:spPr>
          <c:invertIfNegative val="0"/>
          <c:cat>
            <c:strRef>
              <c:f>KASUS30!$C$13:$C$16</c:f>
              <c:strCache>
                <c:ptCount val="4"/>
                <c:pt idx="0">
                  <c:v>OPPO</c:v>
                </c:pt>
                <c:pt idx="1">
                  <c:v>Asus</c:v>
                </c:pt>
                <c:pt idx="2">
                  <c:v>Nokia</c:v>
                </c:pt>
                <c:pt idx="3">
                  <c:v>Samsung</c:v>
                </c:pt>
              </c:strCache>
            </c:strRef>
          </c:cat>
          <c:val>
            <c:numRef>
              <c:f>KASUS30!$E$13:$E$16</c:f>
              <c:numCache>
                <c:formatCode>General</c:formatCode>
                <c:ptCount val="4"/>
                <c:pt idx="0">
                  <c:v>398</c:v>
                </c:pt>
                <c:pt idx="1">
                  <c:v>415</c:v>
                </c:pt>
                <c:pt idx="2">
                  <c:v>512</c:v>
                </c:pt>
                <c:pt idx="3">
                  <c:v>361</c:v>
                </c:pt>
              </c:numCache>
            </c:numRef>
          </c:val>
        </c:ser>
        <c:dLbls>
          <c:showLegendKey val="0"/>
          <c:showVal val="0"/>
          <c:showCatName val="0"/>
          <c:showSerName val="0"/>
          <c:showPercent val="0"/>
          <c:showBubbleSize val="0"/>
        </c:dLbls>
        <c:gapWidth val="315"/>
        <c:axId val="469998840"/>
        <c:axId val="469999232"/>
      </c:barChart>
      <c:catAx>
        <c:axId val="469998840"/>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id-ID"/>
          </a:p>
        </c:txPr>
        <c:crossAx val="469999232"/>
        <c:crosses val="autoZero"/>
        <c:auto val="1"/>
        <c:lblAlgn val="ctr"/>
        <c:lblOffset val="100"/>
        <c:noMultiLvlLbl val="0"/>
      </c:catAx>
      <c:valAx>
        <c:axId val="469999232"/>
        <c:scaling>
          <c:orientation val="minMax"/>
        </c:scaling>
        <c:delete val="0"/>
        <c:axPos val="l"/>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id-ID"/>
          </a:p>
        </c:txPr>
        <c:crossAx val="469998840"/>
        <c:crosses val="autoZero"/>
        <c:crossBetween val="between"/>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id-ID"/>
        </a:p>
      </c:txPr>
    </c:legend>
    <c:plotVisOnly val="1"/>
    <c:dispBlanksAs val="gap"/>
    <c:showDLblsOverMax val="0"/>
  </c:chart>
  <c:spPr>
    <a:solidFill>
      <a:schemeClr val="dk1">
        <a:lumMod val="75000"/>
        <a:lumOff val="25000"/>
      </a:schemeClr>
    </a:solidFill>
    <a:ln w="9525" cap="flat" cmpd="sng" algn="ctr">
      <a:solidFill>
        <a:schemeClr val="dk1">
          <a:lumMod val="15000"/>
          <a:lumOff val="85000"/>
        </a:schemeClr>
      </a:solidFill>
      <a:round/>
    </a:ln>
    <a:effectLst/>
  </c:spPr>
  <c:txPr>
    <a:bodyPr/>
    <a:lstStyle/>
    <a:p>
      <a:pPr>
        <a:defRPr/>
      </a:pPr>
      <a:endParaRPr lang="id-ID"/>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3">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Scroll" dx="22" fmlaLink="$A$3" horiz="1" max="730" min="1" page="10"/>
</file>

<file path=xl/ctrlProps/ctrlProp10.xml><?xml version="1.0" encoding="utf-8"?>
<formControlPr xmlns="http://schemas.microsoft.com/office/spreadsheetml/2009/9/main" objectType="Scroll" dx="22" fmlaLink="$C$4" horiz="1" inc="5" max="250" min="20" page="10" val="95"/>
</file>

<file path=xl/ctrlProps/ctrlProp11.xml><?xml version="1.0" encoding="utf-8"?>
<formControlPr xmlns="http://schemas.microsoft.com/office/spreadsheetml/2009/9/main" objectType="Scroll" dx="16" fmlaLink="$E$3" horiz="1" max="365" min="1" page="10" val="20"/>
</file>

<file path=xl/ctrlProps/ctrlProp12.xml><?xml version="1.0" encoding="utf-8"?>
<formControlPr xmlns="http://schemas.microsoft.com/office/spreadsheetml/2009/9/main" objectType="Scroll" dx="16" fmlaLink="$D$4" horiz="1" max="365" min="25" page="10" val="30"/>
</file>

<file path=xl/ctrlProps/ctrlProp13.xml><?xml version="1.0" encoding="utf-8"?>
<formControlPr xmlns="http://schemas.microsoft.com/office/spreadsheetml/2009/9/main" objectType="Scroll" dx="22" fmlaLink="$A$4" horiz="1" max="1000" min="1" page="10" val="440"/>
</file>

<file path=xl/ctrlProps/ctrlProp14.xml><?xml version="1.0" encoding="utf-8"?>
<formControlPr xmlns="http://schemas.microsoft.com/office/spreadsheetml/2009/9/main" objectType="Scroll" dx="22" fmlaLink="$A$3" horiz="1" inc="5" max="40" min="5" page="10" val="5"/>
</file>

<file path=xl/ctrlProps/ctrlProp15.xml><?xml version="1.0" encoding="utf-8"?>
<formControlPr xmlns="http://schemas.microsoft.com/office/spreadsheetml/2009/9/main" objectType="Scroll" dx="22" fmlaLink="$D$5" horiz="1" max="15" min="2" page="10" val="5"/>
</file>

<file path=xl/ctrlProps/ctrlProp16.xml><?xml version="1.0" encoding="utf-8"?>
<formControlPr xmlns="http://schemas.microsoft.com/office/spreadsheetml/2009/9/main" objectType="Scroll" dx="16" fmlaLink="$D$5" horiz="1" max="70" min="55" page="10" val="58"/>
</file>

<file path=xl/ctrlProps/ctrlProp17.xml><?xml version="1.0" encoding="utf-8"?>
<formControlPr xmlns="http://schemas.microsoft.com/office/spreadsheetml/2009/9/main" objectType="Scroll" dx="22" fmlaLink="$A$12" horiz="1" max="4" min="1" page="10" val="4"/>
</file>

<file path=xl/ctrlProps/ctrlProp18.xml><?xml version="1.0" encoding="utf-8"?>
<formControlPr xmlns="http://schemas.microsoft.com/office/spreadsheetml/2009/9/main" objectType="Scroll" dx="16" fmlaLink="$M$4" horiz="1" max="6" min="1" page="10" val="4"/>
</file>

<file path=xl/ctrlProps/ctrlProp19.xml><?xml version="1.0" encoding="utf-8"?>
<formControlPr xmlns="http://schemas.microsoft.com/office/spreadsheetml/2009/9/main" objectType="Scroll" dx="16" fmlaLink="$M$5" horiz="1" max="2" min="1" page="10"/>
</file>

<file path=xl/ctrlProps/ctrlProp2.xml><?xml version="1.0" encoding="utf-8"?>
<formControlPr xmlns="http://schemas.microsoft.com/office/spreadsheetml/2009/9/main" objectType="Scroll" dx="22" fmlaLink="$A$3" horiz="1" inc="5" max="250" min="75" page="10" val="250"/>
</file>

<file path=xl/ctrlProps/ctrlProp20.xml><?xml version="1.0" encoding="utf-8"?>
<formControlPr xmlns="http://schemas.microsoft.com/office/spreadsheetml/2009/9/main" objectType="Scroll" dx="16" fmlaLink="$M$7" horiz="1" max="2" min="1" page="10"/>
</file>

<file path=xl/ctrlProps/ctrlProp21.xml><?xml version="1.0" encoding="utf-8"?>
<formControlPr xmlns="http://schemas.microsoft.com/office/spreadsheetml/2009/9/main" objectType="Scroll" dx="16" fmlaLink="$M$5" horiz="1" max="2" min="1" page="10"/>
</file>

<file path=xl/ctrlProps/ctrlProp22.xml><?xml version="1.0" encoding="utf-8"?>
<formControlPr xmlns="http://schemas.microsoft.com/office/spreadsheetml/2009/9/main" objectType="Scroll" dx="16" fmlaLink="$H$4" horiz="1" max="3" min="1" page="10" val="2"/>
</file>

<file path=xl/ctrlProps/ctrlProp23.xml><?xml version="1.0" encoding="utf-8"?>
<formControlPr xmlns="http://schemas.microsoft.com/office/spreadsheetml/2009/9/main" objectType="Scroll" dx="16" fmlaLink="$H$4" horiz="1" max="10" min="1" page="10" val="9"/>
</file>

<file path=xl/ctrlProps/ctrlProp24.xml><?xml version="1.0" encoding="utf-8"?>
<formControlPr xmlns="http://schemas.microsoft.com/office/spreadsheetml/2009/9/main" objectType="Scroll" dx="16" fmlaLink="$H$4" horiz="1" max="10" min="1" page="10" val="10"/>
</file>

<file path=xl/ctrlProps/ctrlProp25.xml><?xml version="1.0" encoding="utf-8"?>
<formControlPr xmlns="http://schemas.microsoft.com/office/spreadsheetml/2009/9/main" objectType="Scroll" dx="16" fmlaLink="$H$5" horiz="1" max="2" min="1" page="10" val="2"/>
</file>

<file path=xl/ctrlProps/ctrlProp26.xml><?xml version="1.0" encoding="utf-8"?>
<formControlPr xmlns="http://schemas.microsoft.com/office/spreadsheetml/2009/9/main" objectType="Scroll" dx="16" fmlaLink="$H$4" horiz="1" max="10" min="1" page="10"/>
</file>

<file path=xl/ctrlProps/ctrlProp27.xml><?xml version="1.0" encoding="utf-8"?>
<formControlPr xmlns="http://schemas.microsoft.com/office/spreadsheetml/2009/9/main" objectType="Scroll" dx="16" fmlaLink="$H$5" horiz="1" max="10" min="1" page="10" val="4"/>
</file>

<file path=xl/ctrlProps/ctrlProp28.xml><?xml version="1.0" encoding="utf-8"?>
<formControlPr xmlns="http://schemas.microsoft.com/office/spreadsheetml/2009/9/main" objectType="Scroll" dx="16" fmlaLink="$H$6" horiz="1" max="10" min="1" page="10" val="10"/>
</file>

<file path=xl/ctrlProps/ctrlProp29.xml><?xml version="1.0" encoding="utf-8"?>
<formControlPr xmlns="http://schemas.microsoft.com/office/spreadsheetml/2009/9/main" objectType="Scroll" dx="16" fmlaLink="$K$4" horiz="1" max="10" min="1" page="10" val="4"/>
</file>

<file path=xl/ctrlProps/ctrlProp3.xml><?xml version="1.0" encoding="utf-8"?>
<formControlPr xmlns="http://schemas.microsoft.com/office/spreadsheetml/2009/9/main" objectType="Scroll" dx="22" fmlaLink="$A$5" horiz="1" inc="5" max="125" min="50" page="10" val="50"/>
</file>

<file path=xl/ctrlProps/ctrlProp30.xml><?xml version="1.0" encoding="utf-8"?>
<formControlPr xmlns="http://schemas.microsoft.com/office/spreadsheetml/2009/9/main" objectType="Scroll" dx="16" fmlaLink="$K$5" horiz="1" max="3" min="1" page="10"/>
</file>

<file path=xl/ctrlProps/ctrlProp31.xml><?xml version="1.0" encoding="utf-8"?>
<formControlPr xmlns="http://schemas.microsoft.com/office/spreadsheetml/2009/9/main" objectType="Scroll" dx="16" fmlaLink="$D$3" horiz="1" max="8" min="2" page="10" val="3"/>
</file>

<file path=xl/ctrlProps/ctrlProp32.xml><?xml version="1.0" encoding="utf-8"?>
<formControlPr xmlns="http://schemas.microsoft.com/office/spreadsheetml/2009/9/main" objectType="Scroll" dx="16" fmlaLink="$C$4" horiz="1" max="10" min="1" page="10" val="4"/>
</file>

<file path=xl/ctrlProps/ctrlProp33.xml><?xml version="1.0" encoding="utf-8"?>
<formControlPr xmlns="http://schemas.microsoft.com/office/spreadsheetml/2009/9/main" objectType="Scroll" dx="22" fmlaLink="$E$10" horiz="1" max="5" min="2" page="10" val="5"/>
</file>

<file path=xl/ctrlProps/ctrlProp34.xml><?xml version="1.0" encoding="utf-8"?>
<formControlPr xmlns="http://schemas.microsoft.com/office/spreadsheetml/2009/9/main" objectType="Scroll" dx="22" fmlaLink="$E$10" horiz="1" max="5" min="2" page="10" val="5"/>
</file>

<file path=xl/ctrlProps/ctrlProp35.xml><?xml version="1.0" encoding="utf-8"?>
<formControlPr xmlns="http://schemas.microsoft.com/office/spreadsheetml/2009/9/main" objectType="Scroll" dx="22" fmlaLink="$B$12" horiz="1" max="4" min="2" page="10" val="2"/>
</file>

<file path=xl/ctrlProps/ctrlProp4.xml><?xml version="1.0" encoding="utf-8"?>
<formControlPr xmlns="http://schemas.microsoft.com/office/spreadsheetml/2009/9/main" objectType="Scroll" dx="22" fmlaLink="$E$4" horiz="1" max="365" min="1" page="10" val="6"/>
</file>

<file path=xl/ctrlProps/ctrlProp5.xml><?xml version="1.0" encoding="utf-8"?>
<formControlPr xmlns="http://schemas.microsoft.com/office/spreadsheetml/2009/9/main" objectType="Scroll" dx="16" fmlaLink="$C$4" horiz="1" max="75" min="5" page="10" val="30"/>
</file>

<file path=xl/ctrlProps/ctrlProp6.xml><?xml version="1.0" encoding="utf-8"?>
<formControlPr xmlns="http://schemas.microsoft.com/office/spreadsheetml/2009/9/main" objectType="Scroll" dx="16" fmlaLink="$C$4" horiz="1" max="75" min="5" page="10" val="30"/>
</file>

<file path=xl/ctrlProps/ctrlProp7.xml><?xml version="1.0" encoding="utf-8"?>
<formControlPr xmlns="http://schemas.microsoft.com/office/spreadsheetml/2009/9/main" objectType="Scroll" dx="16" fmlaLink="$C$5" horiz="1" max="25" page="10" val="2"/>
</file>

<file path=xl/ctrlProps/ctrlProp8.xml><?xml version="1.0" encoding="utf-8"?>
<formControlPr xmlns="http://schemas.microsoft.com/office/spreadsheetml/2009/9/main" objectType="Scroll" dx="16" fmlaLink="$A$4" horiz="1" max="400" min="5" page="10" val="18"/>
</file>

<file path=xl/ctrlProps/ctrlProp9.xml><?xml version="1.0" encoding="utf-8"?>
<formControlPr xmlns="http://schemas.microsoft.com/office/spreadsheetml/2009/9/main" objectType="Scroll" dx="16" fmlaLink="$A$3" horiz="1" max="365" min="1" page="10" val="4"/>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19.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1</xdr:col>
      <xdr:colOff>161926</xdr:colOff>
      <xdr:row>3</xdr:row>
      <xdr:rowOff>47625</xdr:rowOff>
    </xdr:from>
    <xdr:to>
      <xdr:col>2</xdr:col>
      <xdr:colOff>1581151</xdr:colOff>
      <xdr:row>14</xdr:row>
      <xdr:rowOff>69756</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71526" y="619125"/>
          <a:ext cx="2895600" cy="2165256"/>
        </a:xfrm>
        <a:prstGeom prst="rect">
          <a:avLst/>
        </a:prstGeom>
      </xdr:spPr>
    </xdr:pic>
    <xdr:clientData/>
  </xdr:twoCellAnchor>
  <xdr:twoCellAnchor editAs="oneCell">
    <xdr:from>
      <xdr:col>4</xdr:col>
      <xdr:colOff>161925</xdr:colOff>
      <xdr:row>4</xdr:row>
      <xdr:rowOff>47625</xdr:rowOff>
    </xdr:from>
    <xdr:to>
      <xdr:col>6</xdr:col>
      <xdr:colOff>3391</xdr:colOff>
      <xdr:row>15</xdr:row>
      <xdr:rowOff>119325</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76700" y="809625"/>
          <a:ext cx="2918041" cy="21672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323850</xdr:colOff>
          <xdr:row>4</xdr:row>
          <xdr:rowOff>9525</xdr:rowOff>
        </xdr:from>
        <xdr:to>
          <xdr:col>2</xdr:col>
          <xdr:colOff>809625</xdr:colOff>
          <xdr:row>4</xdr:row>
          <xdr:rowOff>171450</xdr:rowOff>
        </xdr:to>
        <xdr:sp macro="" textlink="">
          <xdr:nvSpPr>
            <xdr:cNvPr id="24577" name="Scroll Bar 1" hidden="1">
              <a:extLst>
                <a:ext uri="{63B3BB69-23CF-44E3-9099-C40C66FF867C}">
                  <a14:compatExt spid="_x0000_s24577"/>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685800</xdr:colOff>
          <xdr:row>11</xdr:row>
          <xdr:rowOff>28575</xdr:rowOff>
        </xdr:from>
        <xdr:to>
          <xdr:col>1</xdr:col>
          <xdr:colOff>1171575</xdr:colOff>
          <xdr:row>11</xdr:row>
          <xdr:rowOff>190500</xdr:rowOff>
        </xdr:to>
        <xdr:sp macro="" textlink="">
          <xdr:nvSpPr>
            <xdr:cNvPr id="76801" name="Scroll Bar 1" hidden="1">
              <a:extLst>
                <a:ext uri="{63B3BB69-23CF-44E3-9099-C40C66FF867C}">
                  <a14:compatExt spid="_x0000_s76801"/>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114300</xdr:colOff>
          <xdr:row>3</xdr:row>
          <xdr:rowOff>19050</xdr:rowOff>
        </xdr:from>
        <xdr:to>
          <xdr:col>10</xdr:col>
          <xdr:colOff>600075</xdr:colOff>
          <xdr:row>3</xdr:row>
          <xdr:rowOff>180975</xdr:rowOff>
        </xdr:to>
        <xdr:sp macro="" textlink="">
          <xdr:nvSpPr>
            <xdr:cNvPr id="26625" name="Scroll Bar 1" hidden="1">
              <a:extLst>
                <a:ext uri="{63B3BB69-23CF-44E3-9099-C40C66FF867C}">
                  <a14:compatExt spid="_x0000_s2662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4</xdr:row>
          <xdr:rowOff>19050</xdr:rowOff>
        </xdr:from>
        <xdr:to>
          <xdr:col>10</xdr:col>
          <xdr:colOff>600075</xdr:colOff>
          <xdr:row>4</xdr:row>
          <xdr:rowOff>180975</xdr:rowOff>
        </xdr:to>
        <xdr:sp macro="" textlink="">
          <xdr:nvSpPr>
            <xdr:cNvPr id="26626" name="Scroll Bar 2" hidden="1">
              <a:extLst>
                <a:ext uri="{63B3BB69-23CF-44E3-9099-C40C66FF867C}">
                  <a14:compatExt spid="_x0000_s26626"/>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6</xdr:row>
          <xdr:rowOff>0</xdr:rowOff>
        </xdr:from>
        <xdr:to>
          <xdr:col>10</xdr:col>
          <xdr:colOff>600075</xdr:colOff>
          <xdr:row>6</xdr:row>
          <xdr:rowOff>161925</xdr:rowOff>
        </xdr:to>
        <xdr:sp macro="" textlink="">
          <xdr:nvSpPr>
            <xdr:cNvPr id="26627" name="Scroll Bar 3" hidden="1">
              <a:extLst>
                <a:ext uri="{63B3BB69-23CF-44E3-9099-C40C66FF867C}">
                  <a14:compatExt spid="_x0000_s2662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4</xdr:row>
          <xdr:rowOff>19050</xdr:rowOff>
        </xdr:from>
        <xdr:to>
          <xdr:col>10</xdr:col>
          <xdr:colOff>600075</xdr:colOff>
          <xdr:row>4</xdr:row>
          <xdr:rowOff>180975</xdr:rowOff>
        </xdr:to>
        <xdr:sp macro="" textlink="">
          <xdr:nvSpPr>
            <xdr:cNvPr id="26628" name="Scroll Bar 4" hidden="1">
              <a:extLst>
                <a:ext uri="{63B3BB69-23CF-44E3-9099-C40C66FF867C}">
                  <a14:compatExt spid="_x0000_s26628"/>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3</xdr:row>
          <xdr:rowOff>19050</xdr:rowOff>
        </xdr:from>
        <xdr:to>
          <xdr:col>7</xdr:col>
          <xdr:colOff>485775</xdr:colOff>
          <xdr:row>3</xdr:row>
          <xdr:rowOff>180975</xdr:rowOff>
        </xdr:to>
        <xdr:sp macro="" textlink="">
          <xdr:nvSpPr>
            <xdr:cNvPr id="27649" name="Scroll Bar 1" hidden="1">
              <a:extLst>
                <a:ext uri="{63B3BB69-23CF-44E3-9099-C40C66FF867C}">
                  <a14:compatExt spid="_x0000_s27649"/>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95250</xdr:colOff>
          <xdr:row>3</xdr:row>
          <xdr:rowOff>19050</xdr:rowOff>
        </xdr:from>
        <xdr:to>
          <xdr:col>7</xdr:col>
          <xdr:colOff>581025</xdr:colOff>
          <xdr:row>3</xdr:row>
          <xdr:rowOff>180975</xdr:rowOff>
        </xdr:to>
        <xdr:sp macro="" textlink="">
          <xdr:nvSpPr>
            <xdr:cNvPr id="28673" name="Scroll Bar 1" hidden="1">
              <a:extLst>
                <a:ext uri="{63B3BB69-23CF-44E3-9099-C40C66FF867C}">
                  <a14:compatExt spid="_x0000_s28673"/>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95250</xdr:colOff>
          <xdr:row>3</xdr:row>
          <xdr:rowOff>19050</xdr:rowOff>
        </xdr:from>
        <xdr:to>
          <xdr:col>7</xdr:col>
          <xdr:colOff>581025</xdr:colOff>
          <xdr:row>3</xdr:row>
          <xdr:rowOff>180975</xdr:rowOff>
        </xdr:to>
        <xdr:sp macro="" textlink="">
          <xdr:nvSpPr>
            <xdr:cNvPr id="29697" name="Scroll Bar 1" hidden="1">
              <a:extLst>
                <a:ext uri="{63B3BB69-23CF-44E3-9099-C40C66FF867C}">
                  <a14:compatExt spid="_x0000_s2969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4</xdr:row>
          <xdr:rowOff>9525</xdr:rowOff>
        </xdr:from>
        <xdr:to>
          <xdr:col>7</xdr:col>
          <xdr:colOff>581025</xdr:colOff>
          <xdr:row>4</xdr:row>
          <xdr:rowOff>171450</xdr:rowOff>
        </xdr:to>
        <xdr:sp macro="" textlink="">
          <xdr:nvSpPr>
            <xdr:cNvPr id="29698" name="Scroll Bar 2" hidden="1">
              <a:extLst>
                <a:ext uri="{63B3BB69-23CF-44E3-9099-C40C66FF867C}">
                  <a14:compatExt spid="_x0000_s29698"/>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95250</xdr:colOff>
          <xdr:row>3</xdr:row>
          <xdr:rowOff>19050</xdr:rowOff>
        </xdr:from>
        <xdr:to>
          <xdr:col>7</xdr:col>
          <xdr:colOff>581025</xdr:colOff>
          <xdr:row>3</xdr:row>
          <xdr:rowOff>180975</xdr:rowOff>
        </xdr:to>
        <xdr:sp macro="" textlink="">
          <xdr:nvSpPr>
            <xdr:cNvPr id="30721" name="Scroll Bar 1" hidden="1">
              <a:extLst>
                <a:ext uri="{63B3BB69-23CF-44E3-9099-C40C66FF867C}">
                  <a14:compatExt spid="_x0000_s30721"/>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4</xdr:row>
          <xdr:rowOff>9525</xdr:rowOff>
        </xdr:from>
        <xdr:to>
          <xdr:col>7</xdr:col>
          <xdr:colOff>581025</xdr:colOff>
          <xdr:row>4</xdr:row>
          <xdr:rowOff>171450</xdr:rowOff>
        </xdr:to>
        <xdr:sp macro="" textlink="">
          <xdr:nvSpPr>
            <xdr:cNvPr id="30722" name="Scroll Bar 2" hidden="1">
              <a:extLst>
                <a:ext uri="{63B3BB69-23CF-44E3-9099-C40C66FF867C}">
                  <a14:compatExt spid="_x0000_s30722"/>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5</xdr:row>
          <xdr:rowOff>9525</xdr:rowOff>
        </xdr:from>
        <xdr:to>
          <xdr:col>7</xdr:col>
          <xdr:colOff>581025</xdr:colOff>
          <xdr:row>5</xdr:row>
          <xdr:rowOff>171450</xdr:rowOff>
        </xdr:to>
        <xdr:sp macro="" textlink="">
          <xdr:nvSpPr>
            <xdr:cNvPr id="30723" name="Scroll Bar 3" hidden="1">
              <a:extLst>
                <a:ext uri="{63B3BB69-23CF-44E3-9099-C40C66FF867C}">
                  <a14:compatExt spid="_x0000_s30723"/>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95250</xdr:colOff>
          <xdr:row>3</xdr:row>
          <xdr:rowOff>19050</xdr:rowOff>
        </xdr:from>
        <xdr:to>
          <xdr:col>10</xdr:col>
          <xdr:colOff>581025</xdr:colOff>
          <xdr:row>3</xdr:row>
          <xdr:rowOff>180975</xdr:rowOff>
        </xdr:to>
        <xdr:sp macro="" textlink="">
          <xdr:nvSpPr>
            <xdr:cNvPr id="31745" name="Scroll Bar 1" hidden="1">
              <a:extLst>
                <a:ext uri="{63B3BB69-23CF-44E3-9099-C40C66FF867C}">
                  <a14:compatExt spid="_x0000_s3174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xdr:row>
          <xdr:rowOff>9525</xdr:rowOff>
        </xdr:from>
        <xdr:to>
          <xdr:col>10</xdr:col>
          <xdr:colOff>581025</xdr:colOff>
          <xdr:row>4</xdr:row>
          <xdr:rowOff>171450</xdr:rowOff>
        </xdr:to>
        <xdr:sp macro="" textlink="">
          <xdr:nvSpPr>
            <xdr:cNvPr id="31746" name="Scroll Bar 2" hidden="1">
              <a:extLst>
                <a:ext uri="{63B3BB69-23CF-44E3-9099-C40C66FF867C}">
                  <a14:compatExt spid="_x0000_s31746"/>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1266825</xdr:colOff>
          <xdr:row>2</xdr:row>
          <xdr:rowOff>28575</xdr:rowOff>
        </xdr:from>
        <xdr:to>
          <xdr:col>1</xdr:col>
          <xdr:colOff>1752600</xdr:colOff>
          <xdr:row>2</xdr:row>
          <xdr:rowOff>190500</xdr:rowOff>
        </xdr:to>
        <xdr:sp macro="" textlink="">
          <xdr:nvSpPr>
            <xdr:cNvPr id="77825" name="Scroll Bar 1" hidden="1">
              <a:extLst>
                <a:ext uri="{63B3BB69-23CF-44E3-9099-C40C66FF867C}">
                  <a14:compatExt spid="_x0000_s7782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1266825</xdr:colOff>
          <xdr:row>3</xdr:row>
          <xdr:rowOff>19050</xdr:rowOff>
        </xdr:from>
        <xdr:to>
          <xdr:col>1</xdr:col>
          <xdr:colOff>1752600</xdr:colOff>
          <xdr:row>3</xdr:row>
          <xdr:rowOff>180975</xdr:rowOff>
        </xdr:to>
        <xdr:sp macro="" textlink="">
          <xdr:nvSpPr>
            <xdr:cNvPr id="77826" name="Scroll Bar 2" hidden="1">
              <a:extLst>
                <a:ext uri="{63B3BB69-23CF-44E3-9099-C40C66FF867C}">
                  <a14:compatExt spid="_x0000_s77826"/>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9</xdr:row>
          <xdr:rowOff>19050</xdr:rowOff>
        </xdr:from>
        <xdr:to>
          <xdr:col>2</xdr:col>
          <xdr:colOff>504825</xdr:colOff>
          <xdr:row>9</xdr:row>
          <xdr:rowOff>180975</xdr:rowOff>
        </xdr:to>
        <xdr:sp macro="" textlink="">
          <xdr:nvSpPr>
            <xdr:cNvPr id="78849" name="Scroll Bar 1" hidden="1">
              <a:extLst>
                <a:ext uri="{63B3BB69-23CF-44E3-9099-C40C66FF867C}">
                  <a14:compatExt spid="_x0000_s78849"/>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6</xdr:col>
      <xdr:colOff>304800</xdr:colOff>
      <xdr:row>3</xdr:row>
      <xdr:rowOff>138112</xdr:rowOff>
    </xdr:from>
    <xdr:to>
      <xdr:col>14</xdr:col>
      <xdr:colOff>0</xdr:colOff>
      <xdr:row>17</xdr:row>
      <xdr:rowOff>185737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1333500</xdr:colOff>
          <xdr:row>2</xdr:row>
          <xdr:rowOff>28575</xdr:rowOff>
        </xdr:from>
        <xdr:to>
          <xdr:col>1</xdr:col>
          <xdr:colOff>1819275</xdr:colOff>
          <xdr:row>2</xdr:row>
          <xdr:rowOff>190500</xdr:rowOff>
        </xdr:to>
        <xdr:sp macro="" textlink="">
          <xdr:nvSpPr>
            <xdr:cNvPr id="51201" name="Scroll Bar 1" hidden="1">
              <a:extLst>
                <a:ext uri="{63B3BB69-23CF-44E3-9099-C40C66FF867C}">
                  <a14:compatExt spid="_x0000_s51201"/>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9</xdr:row>
          <xdr:rowOff>19050</xdr:rowOff>
        </xdr:from>
        <xdr:to>
          <xdr:col>2</xdr:col>
          <xdr:colOff>504825</xdr:colOff>
          <xdr:row>9</xdr:row>
          <xdr:rowOff>180975</xdr:rowOff>
        </xdr:to>
        <xdr:sp macro="" textlink="">
          <xdr:nvSpPr>
            <xdr:cNvPr id="79873" name="Scroll Bar 1" hidden="1">
              <a:extLst>
                <a:ext uri="{63B3BB69-23CF-44E3-9099-C40C66FF867C}">
                  <a14:compatExt spid="_x0000_s79873"/>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6</xdr:col>
      <xdr:colOff>304800</xdr:colOff>
      <xdr:row>3</xdr:row>
      <xdr:rowOff>138112</xdr:rowOff>
    </xdr:from>
    <xdr:to>
      <xdr:col>14</xdr:col>
      <xdr:colOff>0</xdr:colOff>
      <xdr:row>17</xdr:row>
      <xdr:rowOff>185737</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0</xdr:colOff>
      <xdr:row>13</xdr:row>
      <xdr:rowOff>0</xdr:rowOff>
    </xdr:from>
    <xdr:to>
      <xdr:col>23</xdr:col>
      <xdr:colOff>200025</xdr:colOff>
      <xdr:row>27</xdr:row>
      <xdr:rowOff>19050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609600</xdr:colOff>
      <xdr:row>12</xdr:row>
      <xdr:rowOff>38100</xdr:rowOff>
    </xdr:from>
    <xdr:to>
      <xdr:col>5</xdr:col>
      <xdr:colOff>390525</xdr:colOff>
      <xdr:row>14</xdr:row>
      <xdr:rowOff>57150</xdr:rowOff>
    </xdr:to>
    <xdr:sp macro="" textlink="">
      <xdr:nvSpPr>
        <xdr:cNvPr id="2" name="5-Point Star 1"/>
        <xdr:cNvSpPr/>
      </xdr:nvSpPr>
      <xdr:spPr>
        <a:xfrm>
          <a:off x="3133725" y="2457450"/>
          <a:ext cx="466725" cy="400050"/>
        </a:xfrm>
        <a:prstGeom prst="star5">
          <a:avLst/>
        </a:prstGeom>
        <a:solidFill>
          <a:srgbClr val="C00000"/>
        </a:solidFill>
      </xdr:spPr>
      <xdr:style>
        <a:lnRef idx="0">
          <a:schemeClr val="dk1"/>
        </a:lnRef>
        <a:fillRef idx="3">
          <a:schemeClr val="dk1"/>
        </a:fillRef>
        <a:effectRef idx="3">
          <a:schemeClr val="dk1"/>
        </a:effectRef>
        <a:fontRef idx="minor">
          <a:schemeClr val="lt1"/>
        </a:fontRef>
      </xdr:style>
      <xdr:txBody>
        <a:bodyPr vertOverflow="clip" horzOverflow="clip" rtlCol="0" anchor="t"/>
        <a:lstStyle/>
        <a:p>
          <a:pPr algn="l"/>
          <a:endParaRPr lang="id-ID" sz="1100"/>
        </a:p>
      </xdr:txBody>
    </xdr:sp>
    <xdr:clientData/>
  </xdr:twoCellAnchor>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10</xdr:row>
          <xdr:rowOff>19050</xdr:rowOff>
        </xdr:from>
        <xdr:to>
          <xdr:col>2</xdr:col>
          <xdr:colOff>504825</xdr:colOff>
          <xdr:row>10</xdr:row>
          <xdr:rowOff>180975</xdr:rowOff>
        </xdr:to>
        <xdr:sp macro="" textlink="">
          <xdr:nvSpPr>
            <xdr:cNvPr id="80897" name="Scroll Bar 1" hidden="1">
              <a:extLst>
                <a:ext uri="{63B3BB69-23CF-44E3-9099-C40C66FF867C}">
                  <a14:compatExt spid="_x0000_s80897"/>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6</xdr:col>
      <xdr:colOff>342900</xdr:colOff>
      <xdr:row>3</xdr:row>
      <xdr:rowOff>166687</xdr:rowOff>
    </xdr:from>
    <xdr:to>
      <xdr:col>13</xdr:col>
      <xdr:colOff>585787</xdr:colOff>
      <xdr:row>18</xdr:row>
      <xdr:rowOff>180975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647700</xdr:colOff>
          <xdr:row>2</xdr:row>
          <xdr:rowOff>19050</xdr:rowOff>
        </xdr:from>
        <xdr:to>
          <xdr:col>2</xdr:col>
          <xdr:colOff>1133475</xdr:colOff>
          <xdr:row>2</xdr:row>
          <xdr:rowOff>180975</xdr:rowOff>
        </xdr:to>
        <xdr:sp macro="" textlink="">
          <xdr:nvSpPr>
            <xdr:cNvPr id="5121" name="Scroll Bar 1" hidden="1">
              <a:extLst>
                <a:ext uri="{63B3BB69-23CF-44E3-9099-C40C66FF867C}">
                  <a14:compatExt spid="_x0000_s5121"/>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647700</xdr:colOff>
          <xdr:row>4</xdr:row>
          <xdr:rowOff>0</xdr:rowOff>
        </xdr:from>
        <xdr:to>
          <xdr:col>2</xdr:col>
          <xdr:colOff>1133475</xdr:colOff>
          <xdr:row>4</xdr:row>
          <xdr:rowOff>161925</xdr:rowOff>
        </xdr:to>
        <xdr:sp macro="" textlink="">
          <xdr:nvSpPr>
            <xdr:cNvPr id="5123" name="Scroll Bar 3" hidden="1">
              <a:extLst>
                <a:ext uri="{63B3BB69-23CF-44E3-9099-C40C66FF867C}">
                  <a14:compatExt spid="_x0000_s512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3</xdr:row>
          <xdr:rowOff>28575</xdr:rowOff>
        </xdr:from>
        <xdr:to>
          <xdr:col>5</xdr:col>
          <xdr:colOff>1085850</xdr:colOff>
          <xdr:row>3</xdr:row>
          <xdr:rowOff>190500</xdr:rowOff>
        </xdr:to>
        <xdr:sp macro="" textlink="">
          <xdr:nvSpPr>
            <xdr:cNvPr id="5125" name="Scroll Bar 5" hidden="1">
              <a:extLst>
                <a:ext uri="{63B3BB69-23CF-44E3-9099-C40C66FF867C}">
                  <a14:compatExt spid="_x0000_s5125"/>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1066800</xdr:colOff>
          <xdr:row>3</xdr:row>
          <xdr:rowOff>9525</xdr:rowOff>
        </xdr:from>
        <xdr:to>
          <xdr:col>1</xdr:col>
          <xdr:colOff>1552575</xdr:colOff>
          <xdr:row>3</xdr:row>
          <xdr:rowOff>171450</xdr:rowOff>
        </xdr:to>
        <xdr:sp macro="" textlink="">
          <xdr:nvSpPr>
            <xdr:cNvPr id="7169" name="Scroll Bar 1" hidden="1">
              <a:extLst>
                <a:ext uri="{63B3BB69-23CF-44E3-9099-C40C66FF867C}">
                  <a14:compatExt spid="_x0000_s7169"/>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1057275</xdr:colOff>
          <xdr:row>3</xdr:row>
          <xdr:rowOff>19050</xdr:rowOff>
        </xdr:from>
        <xdr:to>
          <xdr:col>1</xdr:col>
          <xdr:colOff>1543050</xdr:colOff>
          <xdr:row>3</xdr:row>
          <xdr:rowOff>180975</xdr:rowOff>
        </xdr:to>
        <xdr:sp macro="" textlink="">
          <xdr:nvSpPr>
            <xdr:cNvPr id="8193" name="Scroll Bar 1" hidden="1">
              <a:extLst>
                <a:ext uri="{63B3BB69-23CF-44E3-9099-C40C66FF867C}">
                  <a14:compatExt spid="_x0000_s8193"/>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1076325</xdr:colOff>
          <xdr:row>4</xdr:row>
          <xdr:rowOff>19050</xdr:rowOff>
        </xdr:from>
        <xdr:to>
          <xdr:col>1</xdr:col>
          <xdr:colOff>1562100</xdr:colOff>
          <xdr:row>4</xdr:row>
          <xdr:rowOff>180975</xdr:rowOff>
        </xdr:to>
        <xdr:sp macro="" textlink="">
          <xdr:nvSpPr>
            <xdr:cNvPr id="9217" name="Scroll Bar 1" hidden="1">
              <a:extLst>
                <a:ext uri="{63B3BB69-23CF-44E3-9099-C40C66FF867C}">
                  <a14:compatExt spid="_x0000_s921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1076325</xdr:colOff>
          <xdr:row>3</xdr:row>
          <xdr:rowOff>28575</xdr:rowOff>
        </xdr:from>
        <xdr:to>
          <xdr:col>1</xdr:col>
          <xdr:colOff>1562100</xdr:colOff>
          <xdr:row>3</xdr:row>
          <xdr:rowOff>190500</xdr:rowOff>
        </xdr:to>
        <xdr:sp macro="" textlink="">
          <xdr:nvSpPr>
            <xdr:cNvPr id="9219" name="Scroll Bar 3" hidden="1">
              <a:extLst>
                <a:ext uri="{63B3BB69-23CF-44E3-9099-C40C66FF867C}">
                  <a14:compatExt spid="_x0000_s9219"/>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1076325</xdr:colOff>
          <xdr:row>2</xdr:row>
          <xdr:rowOff>38100</xdr:rowOff>
        </xdr:from>
        <xdr:to>
          <xdr:col>1</xdr:col>
          <xdr:colOff>1562100</xdr:colOff>
          <xdr:row>2</xdr:row>
          <xdr:rowOff>200025</xdr:rowOff>
        </xdr:to>
        <xdr:sp macro="" textlink="">
          <xdr:nvSpPr>
            <xdr:cNvPr id="9220" name="Scroll Bar 4" hidden="1">
              <a:extLst>
                <a:ext uri="{63B3BB69-23CF-44E3-9099-C40C66FF867C}">
                  <a14:compatExt spid="_x0000_s922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742950</xdr:colOff>
          <xdr:row>3</xdr:row>
          <xdr:rowOff>19050</xdr:rowOff>
        </xdr:from>
        <xdr:to>
          <xdr:col>1</xdr:col>
          <xdr:colOff>1228725</xdr:colOff>
          <xdr:row>3</xdr:row>
          <xdr:rowOff>180975</xdr:rowOff>
        </xdr:to>
        <xdr:sp macro="" textlink="">
          <xdr:nvSpPr>
            <xdr:cNvPr id="43009" name="Scroll Bar 1" hidden="1">
              <a:extLst>
                <a:ext uri="{63B3BB69-23CF-44E3-9099-C40C66FF867C}">
                  <a14:compatExt spid="_x0000_s43009"/>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1057275</xdr:colOff>
          <xdr:row>2</xdr:row>
          <xdr:rowOff>19050</xdr:rowOff>
        </xdr:from>
        <xdr:to>
          <xdr:col>2</xdr:col>
          <xdr:colOff>1543050</xdr:colOff>
          <xdr:row>2</xdr:row>
          <xdr:rowOff>180975</xdr:rowOff>
        </xdr:to>
        <xdr:sp macro="" textlink="">
          <xdr:nvSpPr>
            <xdr:cNvPr id="10241" name="Scroll Bar 1" hidden="1">
              <a:extLst>
                <a:ext uri="{63B3BB69-23CF-44E3-9099-C40C66FF867C}">
                  <a14:compatExt spid="_x0000_s10241"/>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3</xdr:row>
          <xdr:rowOff>19050</xdr:rowOff>
        </xdr:from>
        <xdr:to>
          <xdr:col>2</xdr:col>
          <xdr:colOff>1543050</xdr:colOff>
          <xdr:row>3</xdr:row>
          <xdr:rowOff>180975</xdr:rowOff>
        </xdr:to>
        <xdr:sp macro="" textlink="">
          <xdr:nvSpPr>
            <xdr:cNvPr id="10242" name="Scroll Bar 2" hidden="1">
              <a:extLst>
                <a:ext uri="{63B3BB69-23CF-44E3-9099-C40C66FF867C}">
                  <a14:compatExt spid="_x0000_s10242"/>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3</xdr:row>
          <xdr:rowOff>38100</xdr:rowOff>
        </xdr:from>
        <xdr:to>
          <xdr:col>2</xdr:col>
          <xdr:colOff>904875</xdr:colOff>
          <xdr:row>3</xdr:row>
          <xdr:rowOff>200025</xdr:rowOff>
        </xdr:to>
        <xdr:sp macro="" textlink="">
          <xdr:nvSpPr>
            <xdr:cNvPr id="50177" name="Scroll Bar 1" hidden="1">
              <a:extLst>
                <a:ext uri="{63B3BB69-23CF-44E3-9099-C40C66FF867C}">
                  <a14:compatExt spid="_x0000_s5017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2</xdr:row>
          <xdr:rowOff>38100</xdr:rowOff>
        </xdr:from>
        <xdr:to>
          <xdr:col>2</xdr:col>
          <xdr:colOff>904875</xdr:colOff>
          <xdr:row>2</xdr:row>
          <xdr:rowOff>200025</xdr:rowOff>
        </xdr:to>
        <xdr:sp macro="" textlink="">
          <xdr:nvSpPr>
            <xdr:cNvPr id="50178" name="Scroll Bar 2" hidden="1">
              <a:extLst>
                <a:ext uri="{63B3BB69-23CF-44E3-9099-C40C66FF867C}">
                  <a14:compatExt spid="_x0000_s50178"/>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4</xdr:row>
          <xdr:rowOff>38100</xdr:rowOff>
        </xdr:from>
        <xdr:to>
          <xdr:col>2</xdr:col>
          <xdr:colOff>904875</xdr:colOff>
          <xdr:row>4</xdr:row>
          <xdr:rowOff>200025</xdr:rowOff>
        </xdr:to>
        <xdr:sp macro="" textlink="">
          <xdr:nvSpPr>
            <xdr:cNvPr id="50180" name="Scroll Bar 4" hidden="1">
              <a:extLst>
                <a:ext uri="{63B3BB69-23CF-44E3-9099-C40C66FF867C}">
                  <a14:compatExt spid="_x0000_s5018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ANIMATE\SECURE\Production\2D_REPNew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UKU2015/505KASUS/DISK/EXCEL%202007/MATERI/BAB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UKU2015/505KASUS/DISK/EXCEL%202007/MATERI/BAB0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UKU1\150FUNGSI\specialized%20lookup%20examp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sheetName val="PRODUCTION REPORTS"/>
      <sheetName val="MASTER"/>
      <sheetName val="ANIMATION ONLY"/>
      <sheetName val="CONCEP-STREET"/>
      <sheetName val="ANIMATION COST FORECAST"/>
      <sheetName val="WEEKLY"/>
      <sheetName val="Sheet1"/>
      <sheetName val="EXTERNAL ANIMATION"/>
      <sheetName val="LMA"/>
    </sheetNames>
    <sheetDataSet>
      <sheetData sheetId="0" refreshError="1"/>
      <sheetData sheetId="1" refreshError="1"/>
      <sheetData sheetId="2" refreshError="1">
        <row r="18">
          <cell r="N18" t="str">
            <v>ENGINEERING</v>
          </cell>
          <cell r="Y18" t="str">
            <v>WK Count</v>
          </cell>
          <cell r="Z18" t="str">
            <v>Total Days</v>
          </cell>
        </row>
        <row r="20">
          <cell r="A20" t="str">
            <v>PREP</v>
          </cell>
          <cell r="F20" t="str">
            <v>ANIMATION</v>
          </cell>
          <cell r="I20" t="str">
            <v>INK &amp; PAINT</v>
          </cell>
          <cell r="L20" t="str">
            <v>ALPHA</v>
          </cell>
          <cell r="N20" t="str">
            <v>BETA</v>
          </cell>
          <cell r="P20" t="str">
            <v>RTM</v>
          </cell>
          <cell r="Y20">
            <v>11</v>
          </cell>
          <cell r="Z20">
            <v>77</v>
          </cell>
        </row>
        <row r="31">
          <cell r="A31" t="str">
            <v>Wks</v>
          </cell>
          <cell r="B31" t="str">
            <v>Days</v>
          </cell>
          <cell r="F31" t="str">
            <v>Wks</v>
          </cell>
          <cell r="G31" t="str">
            <v>Days</v>
          </cell>
          <cell r="H31" t="str">
            <v>Frames</v>
          </cell>
          <cell r="I31" t="str">
            <v>Wks</v>
          </cell>
          <cell r="J31" t="str">
            <v>Days</v>
          </cell>
          <cell r="Y31">
            <v>16</v>
          </cell>
          <cell r="Z31">
            <v>110</v>
          </cell>
        </row>
        <row r="32">
          <cell r="A32">
            <v>9</v>
          </cell>
          <cell r="B32">
            <v>77</v>
          </cell>
          <cell r="F32">
            <v>10</v>
          </cell>
          <cell r="G32">
            <v>110</v>
          </cell>
          <cell r="H32">
            <v>4500</v>
          </cell>
          <cell r="I32">
            <v>5</v>
          </cell>
          <cell r="J32">
            <v>49</v>
          </cell>
          <cell r="K32">
            <v>21</v>
          </cell>
          <cell r="M32">
            <v>29</v>
          </cell>
          <cell r="O32">
            <v>29</v>
          </cell>
          <cell r="Q32">
            <v>29</v>
          </cell>
          <cell r="Y32">
            <v>7</v>
          </cell>
          <cell r="Z32">
            <v>49</v>
          </cell>
        </row>
        <row r="45">
          <cell r="Y45">
            <v>154</v>
          </cell>
          <cell r="Z45">
            <v>35</v>
          </cell>
        </row>
        <row r="49">
          <cell r="N49" t="str">
            <v>ENGINEERING</v>
          </cell>
          <cell r="Y49" t="str">
            <v>WK Count</v>
          </cell>
          <cell r="Z49" t="str">
            <v>Total Days</v>
          </cell>
        </row>
        <row r="53">
          <cell r="A53" t="str">
            <v>PREP</v>
          </cell>
          <cell r="F53" t="str">
            <v>ANIMATION</v>
          </cell>
          <cell r="I53" t="str">
            <v>INK &amp; PAINT</v>
          </cell>
          <cell r="L53" t="str">
            <v>ALPHA</v>
          </cell>
          <cell r="N53" t="str">
            <v>BETA</v>
          </cell>
          <cell r="P53" t="str">
            <v>RTM</v>
          </cell>
          <cell r="Y53">
            <v>22</v>
          </cell>
          <cell r="Z53">
            <v>154</v>
          </cell>
        </row>
        <row r="64">
          <cell r="A64" t="str">
            <v>Wks</v>
          </cell>
          <cell r="B64" t="str">
            <v>Days</v>
          </cell>
          <cell r="F64" t="str">
            <v>Wks</v>
          </cell>
          <cell r="G64" t="str">
            <v>Days</v>
          </cell>
          <cell r="H64" t="str">
            <v>Frames</v>
          </cell>
          <cell r="I64" t="str">
            <v>Wks</v>
          </cell>
          <cell r="J64" t="str">
            <v>Days</v>
          </cell>
          <cell r="Y64">
            <v>16</v>
          </cell>
          <cell r="Z64">
            <v>76.666666666666671</v>
          </cell>
        </row>
        <row r="65">
          <cell r="A65">
            <v>20</v>
          </cell>
          <cell r="B65">
            <v>154</v>
          </cell>
          <cell r="F65">
            <v>6.666666666666667</v>
          </cell>
          <cell r="G65">
            <v>76.666666666666671</v>
          </cell>
          <cell r="H65">
            <v>3000</v>
          </cell>
          <cell r="I65">
            <v>3.3333333333333335</v>
          </cell>
          <cell r="J65">
            <v>37.333333333333336</v>
          </cell>
          <cell r="K65">
            <v>21</v>
          </cell>
          <cell r="M65">
            <v>29</v>
          </cell>
          <cell r="O65">
            <v>29</v>
          </cell>
          <cell r="Q65">
            <v>29</v>
          </cell>
          <cell r="Y65">
            <v>9</v>
          </cell>
          <cell r="Z65">
            <v>37.333333333333336</v>
          </cell>
        </row>
        <row r="93">
          <cell r="Y93">
            <v>154</v>
          </cell>
          <cell r="Z93">
            <v>23.333333333333336</v>
          </cell>
        </row>
        <row r="94">
          <cell r="Y94">
            <v>154</v>
          </cell>
          <cell r="Z94">
            <v>23.333333333333336</v>
          </cell>
        </row>
        <row r="97">
          <cell r="N97" t="str">
            <v>ENGINEERING</v>
          </cell>
          <cell r="Y97" t="str">
            <v>WK Count</v>
          </cell>
          <cell r="Z97" t="str">
            <v>Total Days</v>
          </cell>
        </row>
        <row r="98">
          <cell r="N98" t="str">
            <v>ENGINEERING</v>
          </cell>
          <cell r="R98" t="str">
            <v>MULAN STORY STUDIO</v>
          </cell>
          <cell r="V98" t="str">
            <v xml:space="preserve">START </v>
          </cell>
          <cell r="W98" t="str">
            <v>FRAMES</v>
          </cell>
          <cell r="X98">
            <v>5100</v>
          </cell>
          <cell r="Y98" t="str">
            <v>WK Count</v>
          </cell>
          <cell r="Z98" t="str">
            <v>Total Days</v>
          </cell>
          <cell r="AA98" t="str">
            <v/>
          </cell>
          <cell r="AB98" t="str">
            <v/>
          </cell>
          <cell r="AC98" t="str">
            <v/>
          </cell>
          <cell r="AD98" t="str">
            <v/>
          </cell>
          <cell r="AE98" t="str">
            <v/>
          </cell>
          <cell r="AF98" t="str">
            <v/>
          </cell>
          <cell r="AG98" t="str">
            <v/>
          </cell>
          <cell r="AH98" t="str">
            <v/>
          </cell>
          <cell r="AI98" t="str">
            <v/>
          </cell>
          <cell r="AJ98" t="str">
            <v/>
          </cell>
          <cell r="AK98" t="str">
            <v/>
          </cell>
          <cell r="AL98" t="str">
            <v/>
          </cell>
          <cell r="AM98">
            <v>35639</v>
          </cell>
          <cell r="AN98">
            <v>35646</v>
          </cell>
          <cell r="AO98">
            <v>35653</v>
          </cell>
          <cell r="AP98">
            <v>35660</v>
          </cell>
          <cell r="AQ98">
            <v>35667</v>
          </cell>
          <cell r="AR98">
            <v>35674</v>
          </cell>
          <cell r="AS98">
            <v>35681</v>
          </cell>
          <cell r="AT98">
            <v>35688</v>
          </cell>
          <cell r="AU98">
            <v>35695</v>
          </cell>
          <cell r="AV98">
            <v>35702</v>
          </cell>
          <cell r="AW98">
            <v>35709</v>
          </cell>
          <cell r="AX98">
            <v>35716</v>
          </cell>
          <cell r="AY98">
            <v>35723</v>
          </cell>
          <cell r="AZ98">
            <v>35730</v>
          </cell>
          <cell r="BA98" t="str">
            <v/>
          </cell>
          <cell r="BB98" t="str">
            <v/>
          </cell>
          <cell r="BC98" t="str">
            <v/>
          </cell>
          <cell r="BD98" t="str">
            <v/>
          </cell>
          <cell r="BE98" t="str">
            <v/>
          </cell>
          <cell r="BF98" t="str">
            <v/>
          </cell>
          <cell r="BG98" t="str">
            <v/>
          </cell>
          <cell r="BH98" t="str">
            <v/>
          </cell>
          <cell r="BJ98" t="str">
            <v/>
          </cell>
          <cell r="BK98" t="str">
            <v/>
          </cell>
          <cell r="BL98" t="str">
            <v/>
          </cell>
          <cell r="BM98" t="str">
            <v/>
          </cell>
          <cell r="BN98" t="str">
            <v/>
          </cell>
          <cell r="BO98" t="str">
            <v/>
          </cell>
          <cell r="BP98" t="str">
            <v/>
          </cell>
          <cell r="BQ98" t="str">
            <v/>
          </cell>
          <cell r="BR98" t="str">
            <v/>
          </cell>
          <cell r="BS98" t="str">
            <v/>
          </cell>
          <cell r="BT98" t="str">
            <v/>
          </cell>
          <cell r="BU98" t="str">
            <v/>
          </cell>
          <cell r="BV98" t="str">
            <v/>
          </cell>
          <cell r="BW98" t="str">
            <v/>
          </cell>
          <cell r="BX98" t="str">
            <v/>
          </cell>
          <cell r="BY98" t="str">
            <v/>
          </cell>
          <cell r="BZ98" t="str">
            <v/>
          </cell>
          <cell r="CA98" t="str">
            <v/>
          </cell>
          <cell r="CB98" t="str">
            <v/>
          </cell>
          <cell r="CC98" t="str">
            <v/>
          </cell>
          <cell r="CD98" t="str">
            <v/>
          </cell>
          <cell r="CE98" t="str">
            <v/>
          </cell>
          <cell r="CF98" t="str">
            <v/>
          </cell>
          <cell r="CG98" t="str">
            <v/>
          </cell>
          <cell r="CH98" t="str">
            <v/>
          </cell>
          <cell r="CI98" t="str">
            <v/>
          </cell>
          <cell r="CJ98" t="str">
            <v/>
          </cell>
          <cell r="CK98" t="str">
            <v/>
          </cell>
          <cell r="CL98" t="str">
            <v/>
          </cell>
          <cell r="CM98" t="str">
            <v/>
          </cell>
          <cell r="CN98" t="str">
            <v/>
          </cell>
          <cell r="CO98" t="str">
            <v/>
          </cell>
          <cell r="CP98" t="str">
            <v/>
          </cell>
          <cell r="CQ98" t="str">
            <v/>
          </cell>
          <cell r="CR98" t="str">
            <v/>
          </cell>
          <cell r="CS98" t="str">
            <v/>
          </cell>
          <cell r="CT98" t="str">
            <v/>
          </cell>
          <cell r="CU98" t="str">
            <v/>
          </cell>
          <cell r="CV98" t="str">
            <v/>
          </cell>
          <cell r="CW98" t="str">
            <v/>
          </cell>
          <cell r="CX98" t="str">
            <v/>
          </cell>
          <cell r="CY98" t="str">
            <v/>
          </cell>
          <cell r="CZ98" t="str">
            <v/>
          </cell>
          <cell r="DA98" t="str">
            <v/>
          </cell>
          <cell r="DB98" t="str">
            <v/>
          </cell>
          <cell r="DC98" t="str">
            <v/>
          </cell>
          <cell r="DD98" t="str">
            <v/>
          </cell>
          <cell r="DE98" t="str">
            <v/>
          </cell>
          <cell r="DF98" t="str">
            <v/>
          </cell>
          <cell r="DG98" t="str">
            <v/>
          </cell>
          <cell r="DH98" t="str">
            <v/>
          </cell>
          <cell r="DI98" t="str">
            <v/>
          </cell>
          <cell r="DJ98" t="str">
            <v/>
          </cell>
          <cell r="DK98" t="str">
            <v/>
          </cell>
          <cell r="DL98" t="str">
            <v/>
          </cell>
          <cell r="DM98" t="str">
            <v/>
          </cell>
          <cell r="DN98" t="str">
            <v/>
          </cell>
          <cell r="DO98" t="str">
            <v/>
          </cell>
          <cell r="DP98" t="str">
            <v/>
          </cell>
          <cell r="DQ98" t="str">
            <v/>
          </cell>
          <cell r="DR98" t="str">
            <v/>
          </cell>
          <cell r="DS98" t="str">
            <v/>
          </cell>
          <cell r="DT98" t="str">
            <v/>
          </cell>
          <cell r="DU98" t="str">
            <v/>
          </cell>
          <cell r="DV98" t="str">
            <v/>
          </cell>
          <cell r="DW98" t="str">
            <v/>
          </cell>
          <cell r="DX98" t="str">
            <v/>
          </cell>
          <cell r="DY98" t="str">
            <v/>
          </cell>
          <cell r="DZ98" t="str">
            <v/>
          </cell>
          <cell r="EA98" t="str">
            <v/>
          </cell>
          <cell r="EB98" t="str">
            <v/>
          </cell>
          <cell r="EC98" t="str">
            <v/>
          </cell>
          <cell r="ED98" t="str">
            <v/>
          </cell>
          <cell r="EE98" t="str">
            <v/>
          </cell>
          <cell r="EF98" t="str">
            <v/>
          </cell>
          <cell r="EG98" t="str">
            <v/>
          </cell>
          <cell r="EH98" t="str">
            <v/>
          </cell>
          <cell r="EI98" t="str">
            <v/>
          </cell>
          <cell r="EJ98" t="str">
            <v/>
          </cell>
          <cell r="EK98" t="str">
            <v/>
          </cell>
          <cell r="EL98" t="str">
            <v/>
          </cell>
          <cell r="EM98" t="str">
            <v/>
          </cell>
          <cell r="EN98" t="str">
            <v/>
          </cell>
          <cell r="EO98" t="str">
            <v/>
          </cell>
          <cell r="EP98" t="str">
            <v/>
          </cell>
          <cell r="EQ98" t="str">
            <v/>
          </cell>
          <cell r="ER98" t="str">
            <v/>
          </cell>
          <cell r="ES98" t="str">
            <v/>
          </cell>
          <cell r="ET98" t="str">
            <v/>
          </cell>
          <cell r="EU98" t="str">
            <v/>
          </cell>
          <cell r="EV98" t="str">
            <v/>
          </cell>
        </row>
        <row r="99">
          <cell r="A99" t="str">
            <v>PREP</v>
          </cell>
          <cell r="F99" t="str">
            <v>ANIMATION</v>
          </cell>
          <cell r="I99" t="str">
            <v>INK &amp; PAINT</v>
          </cell>
          <cell r="L99" t="str">
            <v>ALPHA</v>
          </cell>
          <cell r="N99" t="str">
            <v>BETA</v>
          </cell>
          <cell r="P99" t="str">
            <v>RTM</v>
          </cell>
          <cell r="R99" t="str">
            <v>STREET</v>
          </cell>
          <cell r="T99" t="str">
            <v>Prep Projection</v>
          </cell>
          <cell r="V99" t="str">
            <v xml:space="preserve">START </v>
          </cell>
          <cell r="W99" t="str">
            <v>END</v>
          </cell>
          <cell r="X99">
            <v>500</v>
          </cell>
          <cell r="Y99">
            <v>14</v>
          </cell>
          <cell r="Z99">
            <v>94.5</v>
          </cell>
          <cell r="AA99" t="str">
            <v/>
          </cell>
          <cell r="AB99" t="str">
            <v/>
          </cell>
          <cell r="AC99" t="str">
            <v/>
          </cell>
          <cell r="AD99" t="str">
            <v/>
          </cell>
          <cell r="AE99" t="str">
            <v/>
          </cell>
          <cell r="AF99" t="str">
            <v/>
          </cell>
          <cell r="AG99" t="str">
            <v/>
          </cell>
          <cell r="AH99" t="str">
            <v/>
          </cell>
          <cell r="AI99" t="str">
            <v/>
          </cell>
          <cell r="AJ99" t="str">
            <v/>
          </cell>
          <cell r="AK99" t="str">
            <v/>
          </cell>
          <cell r="AL99" t="str">
            <v/>
          </cell>
          <cell r="AM99">
            <v>35639</v>
          </cell>
          <cell r="AN99">
            <v>35646</v>
          </cell>
          <cell r="AO99">
            <v>35653</v>
          </cell>
          <cell r="AP99">
            <v>35660</v>
          </cell>
          <cell r="AQ99">
            <v>35667</v>
          </cell>
          <cell r="AR99">
            <v>35674</v>
          </cell>
          <cell r="AS99">
            <v>35681</v>
          </cell>
          <cell r="AT99">
            <v>35688</v>
          </cell>
          <cell r="AU99">
            <v>35695</v>
          </cell>
          <cell r="AV99">
            <v>35702</v>
          </cell>
          <cell r="AW99">
            <v>35709</v>
          </cell>
          <cell r="AX99">
            <v>35716</v>
          </cell>
          <cell r="AY99" t="str">
            <v/>
          </cell>
          <cell r="AZ99" t="str">
            <v/>
          </cell>
          <cell r="BA99" t="str">
            <v/>
          </cell>
          <cell r="BB99" t="str">
            <v/>
          </cell>
          <cell r="BC99" t="str">
            <v/>
          </cell>
          <cell r="BD99" t="str">
            <v/>
          </cell>
          <cell r="BE99" t="str">
            <v/>
          </cell>
          <cell r="BF99" t="str">
            <v/>
          </cell>
          <cell r="BG99" t="str">
            <v/>
          </cell>
          <cell r="BH99" t="str">
            <v/>
          </cell>
          <cell r="BJ99" t="str">
            <v/>
          </cell>
          <cell r="BK99" t="str">
            <v/>
          </cell>
          <cell r="BL99" t="str">
            <v/>
          </cell>
          <cell r="BM99" t="str">
            <v/>
          </cell>
          <cell r="BN99" t="str">
            <v/>
          </cell>
          <cell r="BO99" t="str">
            <v/>
          </cell>
          <cell r="BP99" t="str">
            <v/>
          </cell>
          <cell r="BQ99" t="str">
            <v/>
          </cell>
          <cell r="BR99" t="str">
            <v/>
          </cell>
          <cell r="BS99" t="str">
            <v/>
          </cell>
          <cell r="BT99" t="str">
            <v/>
          </cell>
          <cell r="BU99" t="str">
            <v/>
          </cell>
          <cell r="BV99" t="str">
            <v/>
          </cell>
          <cell r="BW99" t="str">
            <v/>
          </cell>
          <cell r="BX99" t="str">
            <v/>
          </cell>
          <cell r="BY99" t="str">
            <v/>
          </cell>
          <cell r="BZ99" t="str">
            <v/>
          </cell>
          <cell r="CA99" t="str">
            <v/>
          </cell>
          <cell r="CB99" t="str">
            <v/>
          </cell>
          <cell r="CC99" t="str">
            <v/>
          </cell>
          <cell r="CD99" t="str">
            <v/>
          </cell>
          <cell r="CE99" t="str">
            <v/>
          </cell>
          <cell r="CF99" t="str">
            <v/>
          </cell>
          <cell r="CG99" t="str">
            <v/>
          </cell>
          <cell r="CH99" t="str">
            <v/>
          </cell>
          <cell r="CI99" t="str">
            <v/>
          </cell>
          <cell r="CJ99" t="str">
            <v/>
          </cell>
          <cell r="CK99" t="str">
            <v/>
          </cell>
          <cell r="CL99" t="str">
            <v/>
          </cell>
          <cell r="CM99" t="str">
            <v/>
          </cell>
          <cell r="CN99" t="str">
            <v/>
          </cell>
          <cell r="CO99" t="str">
            <v/>
          </cell>
          <cell r="CP99" t="str">
            <v/>
          </cell>
          <cell r="CQ99" t="str">
            <v/>
          </cell>
          <cell r="CR99" t="str">
            <v/>
          </cell>
          <cell r="CS99" t="str">
            <v/>
          </cell>
          <cell r="CT99" t="str">
            <v/>
          </cell>
          <cell r="CU99" t="str">
            <v/>
          </cell>
          <cell r="CV99" t="str">
            <v/>
          </cell>
          <cell r="CW99" t="str">
            <v/>
          </cell>
          <cell r="CX99" t="str">
            <v/>
          </cell>
          <cell r="CY99" t="str">
            <v/>
          </cell>
          <cell r="CZ99" t="str">
            <v/>
          </cell>
          <cell r="DA99" t="str">
            <v/>
          </cell>
          <cell r="DB99" t="str">
            <v/>
          </cell>
          <cell r="DC99" t="str">
            <v/>
          </cell>
          <cell r="DD99" t="str">
            <v/>
          </cell>
          <cell r="DE99" t="str">
            <v/>
          </cell>
          <cell r="DF99" t="str">
            <v/>
          </cell>
          <cell r="DG99" t="str">
            <v/>
          </cell>
          <cell r="DH99" t="str">
            <v/>
          </cell>
          <cell r="DI99" t="str">
            <v/>
          </cell>
          <cell r="DJ99" t="str">
            <v/>
          </cell>
          <cell r="DK99" t="str">
            <v/>
          </cell>
          <cell r="DL99" t="str">
            <v/>
          </cell>
          <cell r="DM99" t="str">
            <v/>
          </cell>
          <cell r="DN99" t="str">
            <v/>
          </cell>
          <cell r="DO99" t="str">
            <v/>
          </cell>
          <cell r="DP99" t="str">
            <v/>
          </cell>
          <cell r="DQ99" t="str">
            <v/>
          </cell>
          <cell r="DR99" t="str">
            <v/>
          </cell>
          <cell r="DS99" t="str">
            <v/>
          </cell>
          <cell r="DT99" t="str">
            <v/>
          </cell>
          <cell r="DU99" t="str">
            <v/>
          </cell>
          <cell r="DV99" t="str">
            <v/>
          </cell>
          <cell r="DW99" t="str">
            <v/>
          </cell>
          <cell r="DX99" t="str">
            <v/>
          </cell>
          <cell r="DY99" t="str">
            <v/>
          </cell>
          <cell r="DZ99" t="str">
            <v/>
          </cell>
          <cell r="EA99" t="str">
            <v/>
          </cell>
          <cell r="EB99" t="str">
            <v/>
          </cell>
          <cell r="EC99" t="str">
            <v/>
          </cell>
          <cell r="ED99" t="str">
            <v/>
          </cell>
          <cell r="EE99" t="str">
            <v/>
          </cell>
          <cell r="EF99" t="str">
            <v/>
          </cell>
          <cell r="EG99" t="str">
            <v/>
          </cell>
          <cell r="EH99" t="str">
            <v/>
          </cell>
          <cell r="EI99" t="str">
            <v/>
          </cell>
          <cell r="EJ99" t="str">
            <v/>
          </cell>
          <cell r="EK99" t="str">
            <v/>
          </cell>
          <cell r="EL99" t="str">
            <v/>
          </cell>
          <cell r="EM99" t="str">
            <v/>
          </cell>
          <cell r="EN99" t="str">
            <v/>
          </cell>
          <cell r="EO99" t="str">
            <v/>
          </cell>
          <cell r="EP99" t="str">
            <v/>
          </cell>
          <cell r="EQ99" t="str">
            <v/>
          </cell>
          <cell r="ER99" t="str">
            <v/>
          </cell>
          <cell r="ES99" t="str">
            <v/>
          </cell>
          <cell r="ET99" t="str">
            <v/>
          </cell>
          <cell r="EU99" t="str">
            <v/>
          </cell>
          <cell r="EV99" t="str">
            <v/>
          </cell>
        </row>
        <row r="100">
          <cell r="A100" t="str">
            <v>PREP</v>
          </cell>
          <cell r="F100" t="str">
            <v>ANIMATION</v>
          </cell>
          <cell r="I100" t="str">
            <v>INK &amp; PAINT</v>
          </cell>
          <cell r="L100" t="str">
            <v>ALPHA</v>
          </cell>
          <cell r="N100" t="str">
            <v>BETA</v>
          </cell>
          <cell r="P100" t="str">
            <v>RTM</v>
          </cell>
          <cell r="R100" t="str">
            <v>STREET</v>
          </cell>
          <cell r="S100" t="str">
            <v>PRODUCTION TO DATE</v>
          </cell>
          <cell r="T100" t="str">
            <v>Prep Projection</v>
          </cell>
          <cell r="V100">
            <v>35636</v>
          </cell>
          <cell r="W100">
            <v>35721.4</v>
          </cell>
          <cell r="X100">
            <v>500</v>
          </cell>
          <cell r="Y100">
            <v>12</v>
          </cell>
          <cell r="Z100">
            <v>85.399999999999991</v>
          </cell>
          <cell r="AA100" t="str">
            <v/>
          </cell>
          <cell r="AB100" t="str">
            <v/>
          </cell>
          <cell r="AC100" t="str">
            <v/>
          </cell>
          <cell r="AD100" t="str">
            <v/>
          </cell>
          <cell r="AE100" t="str">
            <v/>
          </cell>
          <cell r="AF100" t="str">
            <v/>
          </cell>
          <cell r="AG100" t="str">
            <v/>
          </cell>
          <cell r="AH100" t="str">
            <v/>
          </cell>
          <cell r="AI100" t="str">
            <v/>
          </cell>
          <cell r="AJ100" t="str">
            <v/>
          </cell>
          <cell r="AK100" t="str">
            <v/>
          </cell>
          <cell r="AL100" t="str">
            <v/>
          </cell>
          <cell r="AM100">
            <v>125</v>
          </cell>
          <cell r="AN100">
            <v>250</v>
          </cell>
          <cell r="AO100">
            <v>375</v>
          </cell>
          <cell r="AP100">
            <v>500</v>
          </cell>
          <cell r="AQ100">
            <v>500</v>
          </cell>
          <cell r="AR100">
            <v>500</v>
          </cell>
          <cell r="AS100">
            <v>500</v>
          </cell>
          <cell r="AT100">
            <v>500</v>
          </cell>
          <cell r="AU100">
            <v>500</v>
          </cell>
          <cell r="AV100">
            <v>500</v>
          </cell>
          <cell r="AW100">
            <v>500</v>
          </cell>
          <cell r="AX100">
            <v>500</v>
          </cell>
          <cell r="AY100" t="str">
            <v/>
          </cell>
          <cell r="AZ100" t="str">
            <v/>
          </cell>
          <cell r="BA100" t="str">
            <v/>
          </cell>
          <cell r="BB100" t="str">
            <v/>
          </cell>
          <cell r="BC100" t="str">
            <v/>
          </cell>
          <cell r="BD100" t="str">
            <v/>
          </cell>
          <cell r="BE100" t="str">
            <v/>
          </cell>
          <cell r="BF100" t="str">
            <v/>
          </cell>
          <cell r="BG100" t="str">
            <v/>
          </cell>
          <cell r="BH100" t="str">
            <v/>
          </cell>
          <cell r="BJ100" t="str">
            <v/>
          </cell>
          <cell r="BK100" t="str">
            <v/>
          </cell>
          <cell r="BL100" t="str">
            <v/>
          </cell>
          <cell r="BM100" t="str">
            <v/>
          </cell>
          <cell r="BN100" t="str">
            <v/>
          </cell>
          <cell r="BO100" t="str">
            <v/>
          </cell>
          <cell r="BP100" t="str">
            <v/>
          </cell>
          <cell r="BQ100" t="str">
            <v/>
          </cell>
          <cell r="BR100" t="str">
            <v/>
          </cell>
          <cell r="BS100" t="str">
            <v/>
          </cell>
          <cell r="BT100" t="str">
            <v/>
          </cell>
          <cell r="BU100" t="str">
            <v/>
          </cell>
          <cell r="BV100" t="str">
            <v/>
          </cell>
          <cell r="BW100" t="str">
            <v/>
          </cell>
          <cell r="BX100" t="str">
            <v/>
          </cell>
          <cell r="BY100" t="str">
            <v/>
          </cell>
          <cell r="BZ100" t="str">
            <v/>
          </cell>
          <cell r="CA100" t="str">
            <v/>
          </cell>
          <cell r="CB100" t="str">
            <v/>
          </cell>
          <cell r="CC100" t="str">
            <v/>
          </cell>
          <cell r="CD100" t="str">
            <v/>
          </cell>
          <cell r="CE100" t="str">
            <v/>
          </cell>
          <cell r="CF100" t="str">
            <v/>
          </cell>
          <cell r="CG100" t="str">
            <v/>
          </cell>
          <cell r="CH100" t="str">
            <v/>
          </cell>
          <cell r="CI100" t="str">
            <v/>
          </cell>
          <cell r="CJ100" t="str">
            <v/>
          </cell>
          <cell r="CK100" t="str">
            <v/>
          </cell>
          <cell r="CL100" t="str">
            <v/>
          </cell>
          <cell r="CM100" t="str">
            <v/>
          </cell>
          <cell r="CN100" t="str">
            <v/>
          </cell>
          <cell r="CO100" t="str">
            <v/>
          </cell>
          <cell r="CP100" t="str">
            <v/>
          </cell>
          <cell r="CQ100" t="str">
            <v/>
          </cell>
          <cell r="CR100" t="str">
            <v/>
          </cell>
          <cell r="CS100" t="str">
            <v/>
          </cell>
          <cell r="CT100" t="str">
            <v/>
          </cell>
          <cell r="CU100" t="str">
            <v/>
          </cell>
          <cell r="CV100" t="str">
            <v/>
          </cell>
          <cell r="CW100" t="str">
            <v/>
          </cell>
          <cell r="CX100" t="str">
            <v/>
          </cell>
          <cell r="CY100" t="str">
            <v/>
          </cell>
          <cell r="CZ100" t="str">
            <v/>
          </cell>
          <cell r="DA100" t="str">
            <v/>
          </cell>
          <cell r="DB100" t="str">
            <v/>
          </cell>
          <cell r="DC100" t="str">
            <v/>
          </cell>
          <cell r="DD100" t="str">
            <v/>
          </cell>
          <cell r="DE100" t="str">
            <v/>
          </cell>
          <cell r="DF100" t="str">
            <v/>
          </cell>
          <cell r="DG100" t="str">
            <v/>
          </cell>
          <cell r="DH100" t="str">
            <v/>
          </cell>
          <cell r="DI100" t="str">
            <v/>
          </cell>
          <cell r="DJ100" t="str">
            <v/>
          </cell>
          <cell r="DK100" t="str">
            <v/>
          </cell>
          <cell r="DL100" t="str">
            <v/>
          </cell>
          <cell r="DM100" t="str">
            <v/>
          </cell>
          <cell r="DN100" t="str">
            <v/>
          </cell>
          <cell r="DO100" t="str">
            <v/>
          </cell>
          <cell r="DP100" t="str">
            <v/>
          </cell>
          <cell r="DQ100" t="str">
            <v/>
          </cell>
          <cell r="DR100" t="str">
            <v/>
          </cell>
          <cell r="DS100" t="str">
            <v/>
          </cell>
          <cell r="DT100" t="str">
            <v/>
          </cell>
          <cell r="DU100" t="str">
            <v/>
          </cell>
          <cell r="DV100" t="str">
            <v/>
          </cell>
          <cell r="DW100" t="str">
            <v/>
          </cell>
          <cell r="DX100" t="str">
            <v/>
          </cell>
          <cell r="DY100" t="str">
            <v/>
          </cell>
          <cell r="DZ100" t="str">
            <v/>
          </cell>
          <cell r="EA100" t="str">
            <v/>
          </cell>
          <cell r="EB100" t="str">
            <v/>
          </cell>
          <cell r="EC100" t="str">
            <v/>
          </cell>
          <cell r="ED100" t="str">
            <v/>
          </cell>
          <cell r="EE100" t="str">
            <v/>
          </cell>
          <cell r="EF100" t="str">
            <v/>
          </cell>
          <cell r="EG100" t="str">
            <v/>
          </cell>
          <cell r="EH100" t="str">
            <v/>
          </cell>
          <cell r="EI100" t="str">
            <v/>
          </cell>
          <cell r="EJ100" t="str">
            <v/>
          </cell>
          <cell r="EK100" t="str">
            <v/>
          </cell>
          <cell r="EL100" t="str">
            <v/>
          </cell>
          <cell r="EM100" t="str">
            <v/>
          </cell>
          <cell r="EN100" t="str">
            <v/>
          </cell>
          <cell r="EO100" t="str">
            <v/>
          </cell>
          <cell r="EP100" t="str">
            <v/>
          </cell>
          <cell r="EQ100" t="str">
            <v/>
          </cell>
          <cell r="ER100" t="str">
            <v/>
          </cell>
          <cell r="ES100" t="str">
            <v/>
          </cell>
          <cell r="ET100" t="str">
            <v/>
          </cell>
          <cell r="EU100" t="str">
            <v/>
          </cell>
          <cell r="EV100" t="str">
            <v/>
          </cell>
        </row>
        <row r="101">
          <cell r="S101" t="str">
            <v>PRODUCTION TO DATE</v>
          </cell>
          <cell r="AS101" t="str">
            <v>WK 1</v>
          </cell>
          <cell r="AT101" t="str">
            <v>WK 2</v>
          </cell>
          <cell r="AU101" t="str">
            <v>WK 3</v>
          </cell>
          <cell r="AV101" t="str">
            <v>WK 4</v>
          </cell>
          <cell r="AW101" t="str">
            <v>WK 5</v>
          </cell>
          <cell r="AX101" t="str">
            <v>WK 6</v>
          </cell>
          <cell r="AY101" t="str">
            <v>WK 7</v>
          </cell>
          <cell r="AZ101" t="str">
            <v>WK 8</v>
          </cell>
          <cell r="BA101" t="str">
            <v>WK 9</v>
          </cell>
          <cell r="BB101" t="str">
            <v>WK 10</v>
          </cell>
          <cell r="BC101" t="str">
            <v>WK 11</v>
          </cell>
          <cell r="BD101" t="str">
            <v>WK 12</v>
          </cell>
          <cell r="BE101" t="str">
            <v>WK 13</v>
          </cell>
        </row>
        <row r="102">
          <cell r="T102" t="str">
            <v>Scenes Issued</v>
          </cell>
          <cell r="U102">
            <v>0.87008695652173917</v>
          </cell>
          <cell r="V102">
            <v>5003</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1700</v>
          </cell>
          <cell r="AT102">
            <v>0</v>
          </cell>
          <cell r="AU102">
            <v>568</v>
          </cell>
          <cell r="AV102">
            <v>0</v>
          </cell>
          <cell r="AW102">
            <v>262</v>
          </cell>
          <cell r="AX102">
            <v>864</v>
          </cell>
          <cell r="AY102">
            <v>486</v>
          </cell>
          <cell r="AZ102">
            <v>347</v>
          </cell>
          <cell r="BA102">
            <v>0</v>
          </cell>
          <cell r="BB102">
            <v>666</v>
          </cell>
          <cell r="BC102">
            <v>110</v>
          </cell>
          <cell r="BD102">
            <v>0</v>
          </cell>
          <cell r="BE102">
            <v>0</v>
          </cell>
        </row>
        <row r="103">
          <cell r="T103" t="str">
            <v>Scenes Issued</v>
          </cell>
          <cell r="U103">
            <v>0.98098039215686272</v>
          </cell>
          <cell r="V103">
            <v>5003</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1700</v>
          </cell>
          <cell r="AT103">
            <v>0</v>
          </cell>
          <cell r="AU103">
            <v>568</v>
          </cell>
          <cell r="AV103">
            <v>0</v>
          </cell>
          <cell r="AW103">
            <v>262</v>
          </cell>
          <cell r="AX103">
            <v>864</v>
          </cell>
          <cell r="AY103">
            <v>486</v>
          </cell>
          <cell r="AZ103">
            <v>347</v>
          </cell>
          <cell r="BA103">
            <v>0</v>
          </cell>
          <cell r="BB103">
            <v>666</v>
          </cell>
          <cell r="BC103">
            <v>110</v>
          </cell>
          <cell r="BD103">
            <v>0</v>
          </cell>
          <cell r="BE103">
            <v>0</v>
          </cell>
        </row>
        <row r="104">
          <cell r="T104" t="str">
            <v>Into Rough</v>
          </cell>
          <cell r="U104">
            <v>0.87235294117647055</v>
          </cell>
          <cell r="V104">
            <v>4449</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60</v>
          </cell>
          <cell r="AV104">
            <v>170</v>
          </cell>
          <cell r="AW104">
            <v>527</v>
          </cell>
          <cell r="AX104">
            <v>115</v>
          </cell>
          <cell r="AY104">
            <v>0</v>
          </cell>
          <cell r="AZ104">
            <v>1019</v>
          </cell>
          <cell r="BA104">
            <v>0</v>
          </cell>
          <cell r="BB104">
            <v>593</v>
          </cell>
          <cell r="BC104">
            <v>1148</v>
          </cell>
          <cell r="BD104">
            <v>817</v>
          </cell>
          <cell r="BE104">
            <v>0</v>
          </cell>
        </row>
        <row r="105">
          <cell r="T105" t="str">
            <v>Rough Complete</v>
          </cell>
          <cell r="U105">
            <v>0.81803921568627447</v>
          </cell>
          <cell r="V105">
            <v>4172</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60</v>
          </cell>
          <cell r="AV105">
            <v>65</v>
          </cell>
          <cell r="AW105">
            <v>114</v>
          </cell>
          <cell r="AX105">
            <v>323</v>
          </cell>
          <cell r="AY105">
            <v>352</v>
          </cell>
          <cell r="AZ105">
            <v>121</v>
          </cell>
          <cell r="BA105">
            <v>0</v>
          </cell>
          <cell r="BB105">
            <v>1204</v>
          </cell>
          <cell r="BC105">
            <v>274</v>
          </cell>
          <cell r="BD105">
            <v>1139</v>
          </cell>
          <cell r="BE105">
            <v>520</v>
          </cell>
        </row>
        <row r="106">
          <cell r="T106" t="str">
            <v>Ruff Approved</v>
          </cell>
          <cell r="U106">
            <v>0.7415686274509804</v>
          </cell>
          <cell r="V106">
            <v>3782</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60</v>
          </cell>
          <cell r="AV106">
            <v>65</v>
          </cell>
          <cell r="AW106">
            <v>10</v>
          </cell>
          <cell r="AX106">
            <v>294</v>
          </cell>
          <cell r="AY106">
            <v>294</v>
          </cell>
          <cell r="AZ106">
            <v>157</v>
          </cell>
          <cell r="BA106">
            <v>0</v>
          </cell>
          <cell r="BB106">
            <v>1116</v>
          </cell>
          <cell r="BC106">
            <v>238</v>
          </cell>
          <cell r="BD106">
            <v>1077</v>
          </cell>
          <cell r="BE106">
            <v>471</v>
          </cell>
        </row>
        <row r="107">
          <cell r="T107" t="str">
            <v>Clean Complete</v>
          </cell>
          <cell r="U107">
            <v>0.50901960784313727</v>
          </cell>
          <cell r="V107">
            <v>2596</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3</v>
          </cell>
          <cell r="AV107">
            <v>64</v>
          </cell>
          <cell r="AW107">
            <v>2</v>
          </cell>
          <cell r="AX107">
            <v>18</v>
          </cell>
          <cell r="AY107">
            <v>167</v>
          </cell>
          <cell r="AZ107">
            <v>115</v>
          </cell>
          <cell r="BA107">
            <v>0</v>
          </cell>
          <cell r="BB107">
            <v>600</v>
          </cell>
          <cell r="BC107">
            <v>148</v>
          </cell>
          <cell r="BD107">
            <v>1126</v>
          </cell>
          <cell r="BE107">
            <v>353</v>
          </cell>
        </row>
        <row r="108">
          <cell r="T108" t="str">
            <v>Approved</v>
          </cell>
          <cell r="U108">
            <v>0.40490196078431373</v>
          </cell>
          <cell r="V108">
            <v>2065</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3</v>
          </cell>
          <cell r="AV108">
            <v>53</v>
          </cell>
          <cell r="AW108">
            <v>0</v>
          </cell>
          <cell r="AX108">
            <v>20</v>
          </cell>
          <cell r="AY108">
            <v>150</v>
          </cell>
          <cell r="AZ108">
            <v>188</v>
          </cell>
          <cell r="BA108">
            <v>0</v>
          </cell>
          <cell r="BB108">
            <v>577</v>
          </cell>
          <cell r="BC108">
            <v>486</v>
          </cell>
          <cell r="BD108">
            <v>297</v>
          </cell>
          <cell r="BE108">
            <v>291</v>
          </cell>
        </row>
        <row r="109">
          <cell r="T109" t="str">
            <v>Turned In</v>
          </cell>
          <cell r="U109">
            <v>0.26078431372549021</v>
          </cell>
          <cell r="V109">
            <v>1330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121</v>
          </cell>
          <cell r="BA109">
            <v>0</v>
          </cell>
          <cell r="BB109">
            <v>74</v>
          </cell>
          <cell r="BC109">
            <v>506</v>
          </cell>
          <cell r="BD109">
            <v>0</v>
          </cell>
          <cell r="BE109">
            <v>629</v>
          </cell>
        </row>
        <row r="110">
          <cell r="A110" t="str">
            <v>Wks</v>
          </cell>
          <cell r="B110" t="str">
            <v>Days</v>
          </cell>
          <cell r="F110" t="str">
            <v>Wks</v>
          </cell>
          <cell r="G110" t="str">
            <v>Days</v>
          </cell>
          <cell r="H110" t="str">
            <v>Frames</v>
          </cell>
          <cell r="I110" t="str">
            <v>Wks</v>
          </cell>
          <cell r="J110" t="str">
            <v>Days</v>
          </cell>
          <cell r="R110" t="str">
            <v xml:space="preserve"> </v>
          </cell>
          <cell r="T110" t="str">
            <v>Animation Projection</v>
          </cell>
          <cell r="V110">
            <v>35718</v>
          </cell>
          <cell r="W110">
            <v>35814</v>
          </cell>
          <cell r="X110">
            <v>750</v>
          </cell>
          <cell r="Y110">
            <v>11</v>
          </cell>
          <cell r="Z110">
            <v>83.666666666666671</v>
          </cell>
          <cell r="AA110" t="str">
            <v/>
          </cell>
          <cell r="AB110" t="str">
            <v/>
          </cell>
          <cell r="AC110" t="str">
            <v/>
          </cell>
          <cell r="AD110" t="str">
            <v/>
          </cell>
          <cell r="AE110" t="str">
            <v/>
          </cell>
          <cell r="AF110" t="str">
            <v/>
          </cell>
          <cell r="AG110" t="str">
            <v/>
          </cell>
          <cell r="AH110" t="str">
            <v/>
          </cell>
          <cell r="AI110" t="str">
            <v/>
          </cell>
          <cell r="AJ110" t="str">
            <v/>
          </cell>
          <cell r="AK110" t="str">
            <v/>
          </cell>
          <cell r="AL110" t="str">
            <v/>
          </cell>
          <cell r="AM110" t="str">
            <v/>
          </cell>
          <cell r="AN110" t="str">
            <v/>
          </cell>
          <cell r="AO110" t="str">
            <v/>
          </cell>
          <cell r="AP110" t="str">
            <v/>
          </cell>
          <cell r="AQ110" t="str">
            <v/>
          </cell>
          <cell r="AR110" t="str">
            <v/>
          </cell>
          <cell r="AS110" t="str">
            <v/>
          </cell>
          <cell r="AT110" t="str">
            <v/>
          </cell>
          <cell r="AU110" t="str">
            <v/>
          </cell>
          <cell r="AV110" t="str">
            <v/>
          </cell>
          <cell r="AW110" t="str">
            <v/>
          </cell>
          <cell r="AX110" t="str">
            <v/>
          </cell>
          <cell r="AY110">
            <v>0</v>
          </cell>
          <cell r="AZ110">
            <v>0</v>
          </cell>
          <cell r="BA110">
            <v>0</v>
          </cell>
          <cell r="BB110">
            <v>187.5</v>
          </cell>
          <cell r="BC110">
            <v>375</v>
          </cell>
          <cell r="BD110">
            <v>562.5</v>
          </cell>
          <cell r="BE110">
            <v>500</v>
          </cell>
          <cell r="BF110">
            <v>500</v>
          </cell>
          <cell r="BG110">
            <v>500</v>
          </cell>
          <cell r="BH110">
            <v>500</v>
          </cell>
          <cell r="BK110">
            <v>500</v>
          </cell>
          <cell r="BL110" t="str">
            <v/>
          </cell>
          <cell r="BM110" t="str">
            <v/>
          </cell>
          <cell r="BN110" t="str">
            <v/>
          </cell>
          <cell r="BO110" t="str">
            <v/>
          </cell>
          <cell r="BP110" t="str">
            <v/>
          </cell>
          <cell r="BQ110" t="str">
            <v/>
          </cell>
          <cell r="BR110" t="str">
            <v/>
          </cell>
          <cell r="BS110" t="str">
            <v/>
          </cell>
          <cell r="BT110" t="str">
            <v/>
          </cell>
          <cell r="BU110" t="str">
            <v/>
          </cell>
          <cell r="BV110" t="str">
            <v/>
          </cell>
          <cell r="BW110" t="str">
            <v/>
          </cell>
          <cell r="BX110" t="str">
            <v/>
          </cell>
          <cell r="BY110" t="str">
            <v/>
          </cell>
          <cell r="BZ110" t="str">
            <v/>
          </cell>
          <cell r="CA110" t="str">
            <v/>
          </cell>
          <cell r="CB110" t="str">
            <v/>
          </cell>
          <cell r="CC110" t="str">
            <v/>
          </cell>
          <cell r="CD110" t="str">
            <v/>
          </cell>
          <cell r="CE110" t="str">
            <v/>
          </cell>
          <cell r="CF110" t="str">
            <v/>
          </cell>
          <cell r="CG110" t="str">
            <v/>
          </cell>
          <cell r="CH110" t="str">
            <v/>
          </cell>
          <cell r="CI110" t="str">
            <v/>
          </cell>
          <cell r="CJ110" t="str">
            <v/>
          </cell>
          <cell r="CK110" t="str">
            <v/>
          </cell>
          <cell r="CL110" t="str">
            <v/>
          </cell>
          <cell r="CM110" t="str">
            <v/>
          </cell>
          <cell r="CN110" t="str">
            <v/>
          </cell>
          <cell r="CO110" t="str">
            <v/>
          </cell>
          <cell r="CP110" t="str">
            <v/>
          </cell>
          <cell r="CQ110" t="str">
            <v/>
          </cell>
          <cell r="CR110" t="str">
            <v/>
          </cell>
          <cell r="CS110" t="str">
            <v/>
          </cell>
          <cell r="CT110" t="str">
            <v/>
          </cell>
          <cell r="CU110" t="str">
            <v/>
          </cell>
          <cell r="CV110" t="str">
            <v/>
          </cell>
          <cell r="CW110" t="str">
            <v/>
          </cell>
          <cell r="CX110" t="str">
            <v/>
          </cell>
          <cell r="CY110" t="str">
            <v/>
          </cell>
          <cell r="CZ110" t="str">
            <v/>
          </cell>
          <cell r="DA110" t="str">
            <v/>
          </cell>
          <cell r="DB110" t="str">
            <v/>
          </cell>
          <cell r="DC110" t="str">
            <v/>
          </cell>
          <cell r="DD110" t="str">
            <v/>
          </cell>
          <cell r="DE110" t="str">
            <v/>
          </cell>
          <cell r="DF110" t="str">
            <v/>
          </cell>
          <cell r="DG110" t="str">
            <v/>
          </cell>
          <cell r="DH110" t="str">
            <v/>
          </cell>
          <cell r="DI110" t="str">
            <v/>
          </cell>
          <cell r="DJ110" t="str">
            <v/>
          </cell>
          <cell r="DK110" t="str">
            <v/>
          </cell>
          <cell r="DL110" t="str">
            <v/>
          </cell>
          <cell r="DM110" t="str">
            <v/>
          </cell>
          <cell r="DN110" t="str">
            <v/>
          </cell>
          <cell r="DO110" t="str">
            <v/>
          </cell>
          <cell r="DP110" t="str">
            <v/>
          </cell>
          <cell r="DQ110" t="str">
            <v/>
          </cell>
          <cell r="DR110" t="str">
            <v/>
          </cell>
          <cell r="DS110" t="str">
            <v/>
          </cell>
          <cell r="DT110" t="str">
            <v/>
          </cell>
          <cell r="DU110" t="str">
            <v/>
          </cell>
          <cell r="DV110" t="str">
            <v/>
          </cell>
          <cell r="DW110" t="str">
            <v/>
          </cell>
          <cell r="DX110" t="str">
            <v/>
          </cell>
          <cell r="DY110" t="str">
            <v/>
          </cell>
          <cell r="DZ110" t="str">
            <v/>
          </cell>
          <cell r="EA110" t="str">
            <v/>
          </cell>
          <cell r="EB110" t="str">
            <v/>
          </cell>
          <cell r="EC110" t="str">
            <v/>
          </cell>
          <cell r="ED110" t="str">
            <v/>
          </cell>
          <cell r="EE110" t="str">
            <v/>
          </cell>
          <cell r="EF110" t="str">
            <v/>
          </cell>
          <cell r="EG110" t="str">
            <v/>
          </cell>
          <cell r="EH110" t="str">
            <v/>
          </cell>
          <cell r="EI110" t="str">
            <v/>
          </cell>
          <cell r="EJ110" t="str">
            <v/>
          </cell>
          <cell r="EK110" t="str">
            <v/>
          </cell>
          <cell r="EL110" t="str">
            <v/>
          </cell>
          <cell r="EM110" t="str">
            <v/>
          </cell>
          <cell r="EN110" t="str">
            <v/>
          </cell>
          <cell r="EO110" t="str">
            <v/>
          </cell>
          <cell r="EP110" t="str">
            <v/>
          </cell>
          <cell r="EQ110" t="str">
            <v/>
          </cell>
          <cell r="ER110" t="str">
            <v/>
          </cell>
          <cell r="ES110" t="str">
            <v/>
          </cell>
          <cell r="ET110" t="str">
            <v/>
          </cell>
          <cell r="EU110" t="str">
            <v/>
          </cell>
          <cell r="EV110" t="str">
            <v/>
          </cell>
        </row>
        <row r="111">
          <cell r="A111" t="str">
            <v>Wks</v>
          </cell>
          <cell r="B111" t="str">
            <v>Days</v>
          </cell>
          <cell r="F111" t="str">
            <v>Wks</v>
          </cell>
          <cell r="G111" t="str">
            <v>Days</v>
          </cell>
          <cell r="H111" t="str">
            <v>Frames</v>
          </cell>
          <cell r="I111" t="str">
            <v>Wks</v>
          </cell>
          <cell r="J111" t="str">
            <v>Days</v>
          </cell>
          <cell r="K111">
            <v>21</v>
          </cell>
          <cell r="M111">
            <v>29</v>
          </cell>
          <cell r="O111">
            <v>29</v>
          </cell>
          <cell r="Q111">
            <v>29</v>
          </cell>
          <cell r="R111" t="str">
            <v xml:space="preserve"> </v>
          </cell>
          <cell r="T111" t="str">
            <v>Animation Projection</v>
          </cell>
          <cell r="V111">
            <v>35718</v>
          </cell>
          <cell r="W111">
            <v>35814</v>
          </cell>
          <cell r="X111">
            <v>750</v>
          </cell>
          <cell r="Y111">
            <v>11</v>
          </cell>
          <cell r="Z111">
            <v>77.599999999999994</v>
          </cell>
          <cell r="AA111" t="str">
            <v/>
          </cell>
          <cell r="AB111" t="str">
            <v/>
          </cell>
          <cell r="AC111" t="str">
            <v/>
          </cell>
          <cell r="AD111" t="str">
            <v/>
          </cell>
          <cell r="AE111" t="str">
            <v/>
          </cell>
          <cell r="AF111" t="str">
            <v/>
          </cell>
          <cell r="AG111" t="str">
            <v/>
          </cell>
          <cell r="AH111" t="str">
            <v/>
          </cell>
          <cell r="AI111" t="str">
            <v/>
          </cell>
          <cell r="AJ111" t="str">
            <v/>
          </cell>
          <cell r="AK111" t="str">
            <v/>
          </cell>
          <cell r="AL111" t="str">
            <v/>
          </cell>
          <cell r="AM111" t="str">
            <v/>
          </cell>
          <cell r="AN111" t="str">
            <v/>
          </cell>
          <cell r="AO111" t="str">
            <v/>
          </cell>
          <cell r="AP111" t="str">
            <v/>
          </cell>
          <cell r="AQ111" t="str">
            <v/>
          </cell>
          <cell r="AR111" t="str">
            <v/>
          </cell>
          <cell r="AS111" t="str">
            <v/>
          </cell>
          <cell r="AT111" t="str">
            <v/>
          </cell>
          <cell r="AU111" t="str">
            <v/>
          </cell>
          <cell r="AV111" t="str">
            <v/>
          </cell>
          <cell r="AW111" t="str">
            <v/>
          </cell>
          <cell r="AX111" t="str">
            <v/>
          </cell>
          <cell r="AY111">
            <v>0</v>
          </cell>
          <cell r="AZ111">
            <v>0</v>
          </cell>
          <cell r="BA111">
            <v>0</v>
          </cell>
          <cell r="BB111">
            <v>187.5</v>
          </cell>
          <cell r="BC111">
            <v>375</v>
          </cell>
          <cell r="BD111">
            <v>562.5</v>
          </cell>
          <cell r="BE111">
            <v>500</v>
          </cell>
          <cell r="BF111">
            <v>500</v>
          </cell>
          <cell r="BG111">
            <v>500</v>
          </cell>
          <cell r="BH111">
            <v>500</v>
          </cell>
          <cell r="BK111">
            <v>500</v>
          </cell>
          <cell r="BL111" t="str">
            <v/>
          </cell>
          <cell r="BM111" t="str">
            <v/>
          </cell>
          <cell r="BN111" t="str">
            <v/>
          </cell>
          <cell r="BO111" t="str">
            <v/>
          </cell>
          <cell r="BP111" t="str">
            <v/>
          </cell>
          <cell r="BQ111" t="str">
            <v/>
          </cell>
          <cell r="BR111" t="str">
            <v/>
          </cell>
          <cell r="BS111" t="str">
            <v/>
          </cell>
          <cell r="BT111" t="str">
            <v/>
          </cell>
          <cell r="BU111" t="str">
            <v/>
          </cell>
          <cell r="BV111" t="str">
            <v/>
          </cell>
          <cell r="BW111" t="str">
            <v/>
          </cell>
          <cell r="BX111" t="str">
            <v/>
          </cell>
          <cell r="BY111" t="str">
            <v/>
          </cell>
          <cell r="BZ111" t="str">
            <v/>
          </cell>
          <cell r="CA111" t="str">
            <v/>
          </cell>
          <cell r="CB111" t="str">
            <v/>
          </cell>
          <cell r="CC111" t="str">
            <v/>
          </cell>
          <cell r="CD111" t="str">
            <v/>
          </cell>
          <cell r="CE111" t="str">
            <v/>
          </cell>
          <cell r="CF111" t="str">
            <v/>
          </cell>
          <cell r="CG111" t="str">
            <v/>
          </cell>
          <cell r="CH111" t="str">
            <v/>
          </cell>
          <cell r="CI111" t="str">
            <v/>
          </cell>
          <cell r="CJ111" t="str">
            <v/>
          </cell>
          <cell r="CK111" t="str">
            <v/>
          </cell>
          <cell r="CL111" t="str">
            <v/>
          </cell>
          <cell r="CM111" t="str">
            <v/>
          </cell>
          <cell r="CN111" t="str">
            <v/>
          </cell>
          <cell r="CO111" t="str">
            <v/>
          </cell>
          <cell r="CP111" t="str">
            <v/>
          </cell>
          <cell r="CQ111" t="str">
            <v/>
          </cell>
          <cell r="CR111" t="str">
            <v/>
          </cell>
          <cell r="CS111" t="str">
            <v/>
          </cell>
          <cell r="CT111" t="str">
            <v/>
          </cell>
          <cell r="CU111" t="str">
            <v/>
          </cell>
          <cell r="CV111" t="str">
            <v/>
          </cell>
          <cell r="CW111" t="str">
            <v/>
          </cell>
          <cell r="CX111" t="str">
            <v/>
          </cell>
          <cell r="CY111" t="str">
            <v/>
          </cell>
          <cell r="CZ111" t="str">
            <v/>
          </cell>
          <cell r="DA111" t="str">
            <v/>
          </cell>
          <cell r="DB111" t="str">
            <v/>
          </cell>
          <cell r="DC111" t="str">
            <v/>
          </cell>
          <cell r="DD111" t="str">
            <v/>
          </cell>
          <cell r="DE111" t="str">
            <v/>
          </cell>
          <cell r="DF111" t="str">
            <v/>
          </cell>
          <cell r="DG111" t="str">
            <v/>
          </cell>
          <cell r="DH111" t="str">
            <v/>
          </cell>
          <cell r="DI111" t="str">
            <v/>
          </cell>
          <cell r="DJ111" t="str">
            <v/>
          </cell>
          <cell r="DK111" t="str">
            <v/>
          </cell>
          <cell r="DL111" t="str">
            <v/>
          </cell>
          <cell r="DM111" t="str">
            <v/>
          </cell>
          <cell r="DN111" t="str">
            <v/>
          </cell>
          <cell r="DO111" t="str">
            <v/>
          </cell>
          <cell r="DP111" t="str">
            <v/>
          </cell>
          <cell r="DQ111" t="str">
            <v/>
          </cell>
          <cell r="DR111" t="str">
            <v/>
          </cell>
          <cell r="DS111" t="str">
            <v/>
          </cell>
          <cell r="DT111" t="str">
            <v/>
          </cell>
          <cell r="DU111" t="str">
            <v/>
          </cell>
          <cell r="DV111" t="str">
            <v/>
          </cell>
          <cell r="DW111" t="str">
            <v/>
          </cell>
          <cell r="DX111" t="str">
            <v/>
          </cell>
          <cell r="DY111" t="str">
            <v/>
          </cell>
          <cell r="DZ111" t="str">
            <v/>
          </cell>
          <cell r="EA111" t="str">
            <v/>
          </cell>
          <cell r="EB111" t="str">
            <v/>
          </cell>
          <cell r="EC111" t="str">
            <v/>
          </cell>
          <cell r="ED111" t="str">
            <v/>
          </cell>
          <cell r="EE111" t="str">
            <v/>
          </cell>
          <cell r="EF111" t="str">
            <v/>
          </cell>
          <cell r="EG111" t="str">
            <v/>
          </cell>
          <cell r="EH111" t="str">
            <v/>
          </cell>
          <cell r="EI111" t="str">
            <v/>
          </cell>
          <cell r="EJ111" t="str">
            <v/>
          </cell>
          <cell r="EK111" t="str">
            <v/>
          </cell>
          <cell r="EL111" t="str">
            <v/>
          </cell>
          <cell r="EM111" t="str">
            <v/>
          </cell>
          <cell r="EN111" t="str">
            <v/>
          </cell>
          <cell r="EO111" t="str">
            <v/>
          </cell>
          <cell r="EP111" t="str">
            <v/>
          </cell>
          <cell r="EQ111" t="str">
            <v/>
          </cell>
          <cell r="ER111" t="str">
            <v/>
          </cell>
          <cell r="ES111" t="str">
            <v/>
          </cell>
          <cell r="ET111" t="str">
            <v/>
          </cell>
          <cell r="EU111" t="str">
            <v/>
          </cell>
          <cell r="EV111" t="str">
            <v/>
          </cell>
        </row>
        <row r="112">
          <cell r="A112">
            <v>10.199999999999999</v>
          </cell>
          <cell r="B112">
            <v>85.399999999999991</v>
          </cell>
          <cell r="F112">
            <v>6.8</v>
          </cell>
          <cell r="G112">
            <v>77.599999999999994</v>
          </cell>
          <cell r="H112">
            <v>5100</v>
          </cell>
          <cell r="I112">
            <v>5.666666666666667</v>
          </cell>
          <cell r="J112">
            <v>53.666666666666671</v>
          </cell>
          <cell r="K112">
            <v>21</v>
          </cell>
          <cell r="M112">
            <v>29</v>
          </cell>
          <cell r="O112">
            <v>29</v>
          </cell>
          <cell r="Q112">
            <v>29</v>
          </cell>
          <cell r="R112">
            <v>35961</v>
          </cell>
          <cell r="T112" t="str">
            <v>Ink &amp; Paint Projection</v>
          </cell>
          <cell r="V112">
            <v>35774.333333333336</v>
          </cell>
          <cell r="W112">
            <v>35828</v>
          </cell>
          <cell r="X112">
            <v>900</v>
          </cell>
          <cell r="Y112">
            <v>5</v>
          </cell>
          <cell r="Z112">
            <v>53.666666666666671</v>
          </cell>
          <cell r="AA112" t="str">
            <v/>
          </cell>
          <cell r="AB112" t="str">
            <v/>
          </cell>
          <cell r="AC112" t="str">
            <v/>
          </cell>
          <cell r="AD112" t="str">
            <v/>
          </cell>
          <cell r="AE112" t="str">
            <v/>
          </cell>
          <cell r="AF112" t="str">
            <v/>
          </cell>
          <cell r="AG112" t="str">
            <v/>
          </cell>
          <cell r="AH112" t="str">
            <v/>
          </cell>
          <cell r="AI112" t="str">
            <v/>
          </cell>
          <cell r="AJ112" t="str">
            <v/>
          </cell>
          <cell r="AK112" t="str">
            <v/>
          </cell>
          <cell r="AL112" t="str">
            <v/>
          </cell>
          <cell r="AM112" t="str">
            <v/>
          </cell>
          <cell r="AN112" t="str">
            <v/>
          </cell>
          <cell r="AO112" t="str">
            <v/>
          </cell>
          <cell r="AP112" t="str">
            <v/>
          </cell>
          <cell r="AQ112" t="str">
            <v/>
          </cell>
          <cell r="AR112" t="str">
            <v/>
          </cell>
          <cell r="AS112" t="str">
            <v/>
          </cell>
          <cell r="AT112" t="str">
            <v/>
          </cell>
          <cell r="AU112" t="str">
            <v/>
          </cell>
          <cell r="AV112" t="str">
            <v/>
          </cell>
          <cell r="AW112" t="str">
            <v/>
          </cell>
          <cell r="AX112" t="str">
            <v/>
          </cell>
          <cell r="AY112" t="str">
            <v/>
          </cell>
          <cell r="AZ112" t="str">
            <v/>
          </cell>
          <cell r="BA112" t="str">
            <v/>
          </cell>
          <cell r="BB112" t="str">
            <v/>
          </cell>
          <cell r="BC112" t="str">
            <v/>
          </cell>
          <cell r="BD112" t="str">
            <v/>
          </cell>
          <cell r="BE112" t="str">
            <v/>
          </cell>
          <cell r="BF112" t="str">
            <v/>
          </cell>
          <cell r="BG112">
            <v>225</v>
          </cell>
          <cell r="BH112">
            <v>450</v>
          </cell>
          <cell r="BK112">
            <v>900</v>
          </cell>
          <cell r="BL112">
            <v>900</v>
          </cell>
          <cell r="BM112">
            <v>900</v>
          </cell>
          <cell r="BN112" t="str">
            <v/>
          </cell>
          <cell r="BO112" t="str">
            <v/>
          </cell>
          <cell r="BP112" t="str">
            <v/>
          </cell>
          <cell r="BQ112" t="str">
            <v/>
          </cell>
          <cell r="BR112" t="str">
            <v/>
          </cell>
          <cell r="BS112" t="str">
            <v/>
          </cell>
          <cell r="BT112" t="str">
            <v/>
          </cell>
          <cell r="BU112" t="str">
            <v/>
          </cell>
          <cell r="BV112" t="str">
            <v/>
          </cell>
          <cell r="BW112" t="str">
            <v/>
          </cell>
          <cell r="BX112" t="str">
            <v/>
          </cell>
          <cell r="BY112" t="str">
            <v/>
          </cell>
          <cell r="BZ112" t="str">
            <v/>
          </cell>
          <cell r="CA112" t="str">
            <v/>
          </cell>
          <cell r="CB112" t="str">
            <v/>
          </cell>
          <cell r="CC112" t="str">
            <v/>
          </cell>
          <cell r="CD112" t="str">
            <v/>
          </cell>
          <cell r="CE112" t="str">
            <v/>
          </cell>
          <cell r="CF112" t="str">
            <v/>
          </cell>
          <cell r="CG112" t="str">
            <v/>
          </cell>
          <cell r="CH112" t="str">
            <v/>
          </cell>
          <cell r="CI112" t="str">
            <v/>
          </cell>
          <cell r="CJ112" t="str">
            <v/>
          </cell>
          <cell r="CK112" t="str">
            <v/>
          </cell>
          <cell r="CL112" t="str">
            <v/>
          </cell>
          <cell r="CM112" t="str">
            <v/>
          </cell>
          <cell r="CN112" t="str">
            <v/>
          </cell>
          <cell r="CO112" t="str">
            <v/>
          </cell>
          <cell r="CP112" t="str">
            <v/>
          </cell>
          <cell r="CQ112" t="str">
            <v/>
          </cell>
          <cell r="CR112" t="str">
            <v/>
          </cell>
          <cell r="CS112" t="str">
            <v/>
          </cell>
          <cell r="CT112" t="str">
            <v/>
          </cell>
          <cell r="CU112" t="str">
            <v/>
          </cell>
          <cell r="CV112" t="str">
            <v/>
          </cell>
          <cell r="CW112" t="str">
            <v/>
          </cell>
          <cell r="CX112" t="str">
            <v/>
          </cell>
          <cell r="CY112" t="str">
            <v/>
          </cell>
          <cell r="CZ112" t="str">
            <v/>
          </cell>
          <cell r="DA112" t="str">
            <v/>
          </cell>
          <cell r="DB112" t="str">
            <v/>
          </cell>
          <cell r="DC112" t="str">
            <v/>
          </cell>
          <cell r="DD112" t="str">
            <v/>
          </cell>
          <cell r="DE112" t="str">
            <v/>
          </cell>
          <cell r="DF112" t="str">
            <v/>
          </cell>
          <cell r="DG112" t="str">
            <v/>
          </cell>
          <cell r="DH112" t="str">
            <v/>
          </cell>
          <cell r="DI112" t="str">
            <v/>
          </cell>
          <cell r="DJ112" t="str">
            <v/>
          </cell>
          <cell r="DK112" t="str">
            <v/>
          </cell>
          <cell r="DL112" t="str">
            <v/>
          </cell>
          <cell r="DM112" t="str">
            <v/>
          </cell>
          <cell r="DN112" t="str">
            <v/>
          </cell>
          <cell r="DO112" t="str">
            <v/>
          </cell>
          <cell r="DP112" t="str">
            <v/>
          </cell>
          <cell r="DQ112" t="str">
            <v/>
          </cell>
          <cell r="DR112" t="str">
            <v/>
          </cell>
          <cell r="DS112" t="str">
            <v/>
          </cell>
          <cell r="DT112" t="str">
            <v/>
          </cell>
          <cell r="DU112" t="str">
            <v/>
          </cell>
          <cell r="DV112" t="str">
            <v/>
          </cell>
          <cell r="DW112" t="str">
            <v/>
          </cell>
          <cell r="DX112" t="str">
            <v/>
          </cell>
          <cell r="DY112" t="str">
            <v/>
          </cell>
          <cell r="DZ112" t="str">
            <v/>
          </cell>
          <cell r="EA112" t="str">
            <v/>
          </cell>
          <cell r="EB112" t="str">
            <v/>
          </cell>
          <cell r="EC112" t="str">
            <v/>
          </cell>
          <cell r="ED112" t="str">
            <v/>
          </cell>
          <cell r="EE112" t="str">
            <v/>
          </cell>
          <cell r="EF112" t="str">
            <v/>
          </cell>
          <cell r="EG112" t="str">
            <v/>
          </cell>
          <cell r="EH112" t="str">
            <v/>
          </cell>
          <cell r="EI112" t="str">
            <v/>
          </cell>
          <cell r="EJ112" t="str">
            <v/>
          </cell>
          <cell r="EK112" t="str">
            <v/>
          </cell>
          <cell r="EL112" t="str">
            <v/>
          </cell>
          <cell r="EM112" t="str">
            <v/>
          </cell>
          <cell r="EN112" t="str">
            <v/>
          </cell>
          <cell r="EO112" t="str">
            <v/>
          </cell>
          <cell r="EP112" t="str">
            <v/>
          </cell>
          <cell r="EQ112" t="str">
            <v/>
          </cell>
          <cell r="ER112" t="str">
            <v/>
          </cell>
          <cell r="ES112" t="str">
            <v/>
          </cell>
          <cell r="ET112" t="str">
            <v/>
          </cell>
          <cell r="EU112" t="str">
            <v/>
          </cell>
          <cell r="EV112" t="str">
            <v/>
          </cell>
        </row>
        <row r="114">
          <cell r="T114" t="str">
            <v>BUDGET FORECAST</v>
          </cell>
          <cell r="W114">
            <v>153000</v>
          </cell>
          <cell r="X114">
            <v>40800</v>
          </cell>
          <cell r="AA114" t="str">
            <v/>
          </cell>
          <cell r="AB114" t="str">
            <v/>
          </cell>
          <cell r="AC114" t="str">
            <v/>
          </cell>
          <cell r="AD114" t="str">
            <v/>
          </cell>
          <cell r="AE114" t="str">
            <v/>
          </cell>
          <cell r="AF114" t="str">
            <v/>
          </cell>
          <cell r="AG114" t="str">
            <v/>
          </cell>
          <cell r="AH114" t="str">
            <v/>
          </cell>
          <cell r="AI114" t="str">
            <v/>
          </cell>
          <cell r="AJ114" t="str">
            <v/>
          </cell>
          <cell r="AK114" t="str">
            <v/>
          </cell>
          <cell r="AL114" t="str">
            <v/>
          </cell>
          <cell r="AM114">
            <v>35639</v>
          </cell>
          <cell r="AN114">
            <v>35646</v>
          </cell>
          <cell r="AO114">
            <v>35653</v>
          </cell>
          <cell r="AP114">
            <v>35660</v>
          </cell>
          <cell r="AQ114">
            <v>35667</v>
          </cell>
          <cell r="AR114">
            <v>35674</v>
          </cell>
          <cell r="AS114">
            <v>35681</v>
          </cell>
          <cell r="AT114">
            <v>35688</v>
          </cell>
          <cell r="AU114">
            <v>35695</v>
          </cell>
          <cell r="AV114">
            <v>35702</v>
          </cell>
          <cell r="AW114">
            <v>35709</v>
          </cell>
          <cell r="AX114">
            <v>35716</v>
          </cell>
          <cell r="AY114">
            <v>35723</v>
          </cell>
          <cell r="AZ114">
            <v>35730</v>
          </cell>
        </row>
        <row r="115">
          <cell r="T115" t="str">
            <v>BUDGET FORECAST</v>
          </cell>
          <cell r="V115" t="str">
            <v>PRE PROD</v>
          </cell>
          <cell r="W115">
            <v>765000</v>
          </cell>
          <cell r="X115">
            <v>60000</v>
          </cell>
          <cell r="AA115">
            <v>35555</v>
          </cell>
          <cell r="AB115" t="str">
            <v/>
          </cell>
          <cell r="AC115" t="str">
            <v/>
          </cell>
          <cell r="AD115" t="str">
            <v/>
          </cell>
          <cell r="AE115" t="str">
            <v/>
          </cell>
          <cell r="AF115" t="str">
            <v/>
          </cell>
          <cell r="AG115" t="str">
            <v/>
          </cell>
          <cell r="AH115" t="str">
            <v/>
          </cell>
          <cell r="AI115" t="str">
            <v/>
          </cell>
          <cell r="AJ115" t="str">
            <v/>
          </cell>
          <cell r="AK115" t="str">
            <v/>
          </cell>
          <cell r="AL115" t="str">
            <v/>
          </cell>
          <cell r="AM115">
            <v>3750</v>
          </cell>
          <cell r="AN115">
            <v>7500</v>
          </cell>
          <cell r="AO115">
            <v>11250</v>
          </cell>
          <cell r="AP115">
            <v>15000</v>
          </cell>
          <cell r="AQ115">
            <v>15000</v>
          </cell>
          <cell r="AR115">
            <v>15000</v>
          </cell>
          <cell r="AS115">
            <v>15000</v>
          </cell>
          <cell r="AT115">
            <v>15000</v>
          </cell>
          <cell r="AU115">
            <v>15000</v>
          </cell>
          <cell r="AV115">
            <v>15000</v>
          </cell>
          <cell r="AW115">
            <v>15000</v>
          </cell>
          <cell r="AX115">
            <v>15000</v>
          </cell>
          <cell r="AY115">
            <v>15000</v>
          </cell>
          <cell r="AZ115">
            <v>15000</v>
          </cell>
          <cell r="BA115" t="str">
            <v/>
          </cell>
          <cell r="BB115" t="str">
            <v/>
          </cell>
          <cell r="BC115" t="str">
            <v/>
          </cell>
          <cell r="BD115" t="str">
            <v/>
          </cell>
          <cell r="BE115" t="str">
            <v/>
          </cell>
          <cell r="BF115" t="str">
            <v/>
          </cell>
          <cell r="BG115" t="str">
            <v/>
          </cell>
          <cell r="BH115" t="str">
            <v/>
          </cell>
          <cell r="BI115" t="str">
            <v/>
          </cell>
          <cell r="BJ115" t="str">
            <v/>
          </cell>
          <cell r="BK115" t="str">
            <v/>
          </cell>
          <cell r="BL115" t="str">
            <v/>
          </cell>
          <cell r="BM115" t="str">
            <v/>
          </cell>
        </row>
        <row r="116">
          <cell r="V116" t="str">
            <v>PRE PROD</v>
          </cell>
          <cell r="W116">
            <v>30</v>
          </cell>
          <cell r="X116">
            <v>180000</v>
          </cell>
          <cell r="AA116">
            <v>180000</v>
          </cell>
          <cell r="AB116" t="str">
            <v/>
          </cell>
          <cell r="AC116" t="str">
            <v/>
          </cell>
          <cell r="AD116" t="str">
            <v/>
          </cell>
          <cell r="AE116" t="str">
            <v/>
          </cell>
          <cell r="AF116" t="str">
            <v/>
          </cell>
          <cell r="AG116" t="str">
            <v/>
          </cell>
          <cell r="AH116" t="str">
            <v/>
          </cell>
          <cell r="AI116" t="str">
            <v/>
          </cell>
          <cell r="AJ116" t="str">
            <v/>
          </cell>
          <cell r="AK116" t="str">
            <v/>
          </cell>
          <cell r="AL116" t="str">
            <v/>
          </cell>
          <cell r="AM116">
            <v>3750</v>
          </cell>
          <cell r="AN116">
            <v>7250</v>
          </cell>
          <cell r="AO116">
            <v>5000</v>
          </cell>
          <cell r="AP116">
            <v>5000</v>
          </cell>
          <cell r="AQ116">
            <v>5000</v>
          </cell>
          <cell r="AR116">
            <v>5000</v>
          </cell>
          <cell r="AS116">
            <v>5000</v>
          </cell>
          <cell r="AT116">
            <v>9000</v>
          </cell>
          <cell r="AU116">
            <v>10000</v>
          </cell>
          <cell r="AV116">
            <v>10000</v>
          </cell>
          <cell r="AW116">
            <v>10000</v>
          </cell>
          <cell r="AX116">
            <v>10000</v>
          </cell>
          <cell r="AY116">
            <v>10000</v>
          </cell>
          <cell r="AZ116">
            <v>10000</v>
          </cell>
          <cell r="BA116">
            <v>15000</v>
          </cell>
          <cell r="BB116">
            <v>15000</v>
          </cell>
          <cell r="BC116">
            <v>15000</v>
          </cell>
          <cell r="BD116">
            <v>15000</v>
          </cell>
          <cell r="BE116">
            <v>15000</v>
          </cell>
          <cell r="BF116">
            <v>35772</v>
          </cell>
          <cell r="BG116">
            <v>35779</v>
          </cell>
          <cell r="BH116" t="str">
            <v/>
          </cell>
          <cell r="BI116" t="str">
            <v/>
          </cell>
          <cell r="BJ116" t="str">
            <v/>
          </cell>
          <cell r="BK116" t="str">
            <v/>
          </cell>
          <cell r="BL116" t="str">
            <v/>
          </cell>
          <cell r="BM116" t="str">
            <v/>
          </cell>
          <cell r="BN116" t="str">
            <v/>
          </cell>
          <cell r="BO116" t="str">
            <v/>
          </cell>
          <cell r="BP116" t="str">
            <v/>
          </cell>
          <cell r="BQ116" t="str">
            <v/>
          </cell>
          <cell r="BR116" t="str">
            <v/>
          </cell>
          <cell r="BS116" t="str">
            <v/>
          </cell>
          <cell r="BT116" t="str">
            <v/>
          </cell>
          <cell r="BU116" t="str">
            <v/>
          </cell>
          <cell r="BV116" t="str">
            <v/>
          </cell>
          <cell r="BW116" t="str">
            <v/>
          </cell>
          <cell r="BX116" t="str">
            <v/>
          </cell>
          <cell r="BY116" t="str">
            <v/>
          </cell>
          <cell r="BZ116" t="str">
            <v/>
          </cell>
          <cell r="CA116" t="str">
            <v/>
          </cell>
          <cell r="CB116" t="str">
            <v/>
          </cell>
          <cell r="CC116" t="str">
            <v/>
          </cell>
          <cell r="CD116" t="str">
            <v/>
          </cell>
          <cell r="CE116" t="str">
            <v/>
          </cell>
          <cell r="CF116" t="str">
            <v/>
          </cell>
          <cell r="CG116" t="str">
            <v/>
          </cell>
          <cell r="CH116" t="str">
            <v/>
          </cell>
          <cell r="CI116" t="str">
            <v/>
          </cell>
          <cell r="CJ116" t="str">
            <v/>
          </cell>
          <cell r="CK116" t="str">
            <v/>
          </cell>
          <cell r="CL116" t="str">
            <v/>
          </cell>
          <cell r="CM116" t="str">
            <v/>
          </cell>
          <cell r="CN116" t="str">
            <v/>
          </cell>
          <cell r="CO116" t="str">
            <v/>
          </cell>
          <cell r="CP116" t="str">
            <v/>
          </cell>
          <cell r="CQ116" t="str">
            <v/>
          </cell>
          <cell r="CR116" t="str">
            <v/>
          </cell>
          <cell r="CS116" t="str">
            <v/>
          </cell>
          <cell r="CT116" t="str">
            <v/>
          </cell>
          <cell r="CU116" t="str">
            <v/>
          </cell>
          <cell r="CV116" t="str">
            <v/>
          </cell>
          <cell r="CW116" t="str">
            <v/>
          </cell>
          <cell r="CX116" t="str">
            <v/>
          </cell>
          <cell r="CY116" t="str">
            <v/>
          </cell>
          <cell r="CZ116" t="str">
            <v/>
          </cell>
          <cell r="DA116" t="str">
            <v/>
          </cell>
          <cell r="DB116" t="str">
            <v/>
          </cell>
          <cell r="DC116" t="str">
            <v/>
          </cell>
          <cell r="DD116" t="str">
            <v/>
          </cell>
          <cell r="DE116" t="str">
            <v/>
          </cell>
          <cell r="DF116" t="str">
            <v/>
          </cell>
          <cell r="DG116" t="str">
            <v/>
          </cell>
          <cell r="DH116" t="str">
            <v/>
          </cell>
          <cell r="DI116" t="str">
            <v/>
          </cell>
          <cell r="DJ116" t="str">
            <v/>
          </cell>
          <cell r="DK116" t="str">
            <v/>
          </cell>
          <cell r="DL116" t="str">
            <v/>
          </cell>
          <cell r="DM116" t="str">
            <v/>
          </cell>
          <cell r="DN116" t="str">
            <v/>
          </cell>
          <cell r="DO116" t="str">
            <v/>
          </cell>
          <cell r="DP116" t="str">
            <v/>
          </cell>
          <cell r="DQ116" t="str">
            <v/>
          </cell>
          <cell r="DR116" t="str">
            <v/>
          </cell>
          <cell r="DS116" t="str">
            <v/>
          </cell>
          <cell r="DT116" t="str">
            <v/>
          </cell>
          <cell r="DU116" t="str">
            <v/>
          </cell>
          <cell r="DV116" t="str">
            <v/>
          </cell>
          <cell r="DW116" t="str">
            <v/>
          </cell>
          <cell r="DX116" t="str">
            <v/>
          </cell>
          <cell r="DY116" t="str">
            <v/>
          </cell>
          <cell r="DZ116" t="str">
            <v/>
          </cell>
          <cell r="EA116" t="str">
            <v/>
          </cell>
          <cell r="EB116" t="str">
            <v/>
          </cell>
          <cell r="EC116" t="str">
            <v/>
          </cell>
          <cell r="ED116" t="str">
            <v/>
          </cell>
          <cell r="EE116" t="str">
            <v/>
          </cell>
          <cell r="EF116" t="str">
            <v/>
          </cell>
          <cell r="EG116" t="str">
            <v/>
          </cell>
          <cell r="EH116" t="str">
            <v/>
          </cell>
          <cell r="EI116" t="str">
            <v/>
          </cell>
          <cell r="EJ116" t="str">
            <v/>
          </cell>
          <cell r="EK116" t="str">
            <v/>
          </cell>
          <cell r="EL116" t="str">
            <v/>
          </cell>
          <cell r="EM116" t="str">
            <v/>
          </cell>
          <cell r="EN116" t="str">
            <v/>
          </cell>
          <cell r="EO116" t="str">
            <v/>
          </cell>
          <cell r="EP116" t="str">
            <v/>
          </cell>
          <cell r="EQ116" t="str">
            <v/>
          </cell>
          <cell r="ER116" t="str">
            <v/>
          </cell>
          <cell r="ES116" t="str">
            <v/>
          </cell>
          <cell r="ET116" t="str">
            <v/>
          </cell>
          <cell r="EU116" t="str">
            <v/>
          </cell>
          <cell r="EV116" t="str">
            <v/>
          </cell>
          <cell r="EW116" t="str">
            <v/>
          </cell>
          <cell r="EX116" t="str">
            <v/>
          </cell>
          <cell r="EY116" t="str">
            <v/>
          </cell>
          <cell r="EZ116" t="str">
            <v/>
          </cell>
          <cell r="FA116" t="str">
            <v/>
          </cell>
          <cell r="FB116" t="str">
            <v/>
          </cell>
          <cell r="FC116" t="str">
            <v/>
          </cell>
          <cell r="FD116" t="str">
            <v/>
          </cell>
          <cell r="FE116" t="str">
            <v/>
          </cell>
          <cell r="FF116" t="str">
            <v/>
          </cell>
          <cell r="FG116" t="str">
            <v/>
          </cell>
          <cell r="FH116" t="str">
            <v/>
          </cell>
          <cell r="FI116" t="str">
            <v/>
          </cell>
        </row>
        <row r="117">
          <cell r="V117" t="str">
            <v>BACKGROUNDS</v>
          </cell>
          <cell r="W117">
            <v>12</v>
          </cell>
          <cell r="X117">
            <v>60000</v>
          </cell>
          <cell r="AA117">
            <v>59999.974293795312</v>
          </cell>
          <cell r="AB117" t="str">
            <v/>
          </cell>
          <cell r="AC117" t="str">
            <v/>
          </cell>
          <cell r="AD117" t="str">
            <v/>
          </cell>
          <cell r="AE117" t="str">
            <v/>
          </cell>
          <cell r="AF117" t="str">
            <v/>
          </cell>
          <cell r="AG117" t="str">
            <v/>
          </cell>
          <cell r="AH117" t="str">
            <v/>
          </cell>
          <cell r="AI117" t="str">
            <v/>
          </cell>
          <cell r="AJ117" t="str">
            <v/>
          </cell>
          <cell r="AK117" t="str">
            <v/>
          </cell>
          <cell r="AL117" t="str">
            <v/>
          </cell>
          <cell r="AM117" t="str">
            <v/>
          </cell>
          <cell r="AN117" t="str">
            <v/>
          </cell>
          <cell r="AO117" t="str">
            <v/>
          </cell>
          <cell r="AP117" t="str">
            <v/>
          </cell>
          <cell r="AQ117" t="str">
            <v/>
          </cell>
          <cell r="AR117">
            <v>1732.0178636821199</v>
          </cell>
          <cell r="AS117">
            <v>1875.9564301131923</v>
          </cell>
          <cell r="AT117">
            <v>4392</v>
          </cell>
          <cell r="AU117">
            <v>7000</v>
          </cell>
          <cell r="AV117">
            <v>7000</v>
          </cell>
          <cell r="AW117">
            <v>7000</v>
          </cell>
          <cell r="AX117">
            <v>7000</v>
          </cell>
          <cell r="AY117">
            <v>7000</v>
          </cell>
          <cell r="AZ117">
            <v>7000</v>
          </cell>
          <cell r="BA117">
            <v>10000</v>
          </cell>
          <cell r="BB117">
            <v>28125</v>
          </cell>
          <cell r="BC117">
            <v>56250</v>
          </cell>
          <cell r="BD117">
            <v>84375</v>
          </cell>
          <cell r="BE117">
            <v>75000</v>
          </cell>
          <cell r="BF117">
            <v>75000</v>
          </cell>
          <cell r="BG117">
            <v>75000</v>
          </cell>
          <cell r="BH117">
            <v>75000</v>
          </cell>
          <cell r="BI117" t="str">
            <v/>
          </cell>
          <cell r="BJ117">
            <v>75000</v>
          </cell>
          <cell r="BK117" t="str">
            <v/>
          </cell>
          <cell r="BL117" t="str">
            <v/>
          </cell>
          <cell r="BM117" t="str">
            <v/>
          </cell>
          <cell r="BN117" t="str">
            <v/>
          </cell>
          <cell r="BO117" t="str">
            <v/>
          </cell>
          <cell r="BP117" t="str">
            <v/>
          </cell>
          <cell r="BQ117" t="str">
            <v/>
          </cell>
          <cell r="BR117" t="str">
            <v/>
          </cell>
          <cell r="BS117" t="str">
            <v/>
          </cell>
          <cell r="BT117" t="str">
            <v/>
          </cell>
          <cell r="BU117" t="str">
            <v/>
          </cell>
          <cell r="BV117" t="str">
            <v/>
          </cell>
          <cell r="BW117" t="str">
            <v/>
          </cell>
          <cell r="BX117" t="str">
            <v/>
          </cell>
          <cell r="BY117" t="str">
            <v/>
          </cell>
          <cell r="BZ117" t="str">
            <v/>
          </cell>
          <cell r="CA117" t="str">
            <v/>
          </cell>
          <cell r="CB117" t="str">
            <v/>
          </cell>
          <cell r="CC117" t="str">
            <v/>
          </cell>
          <cell r="CD117" t="str">
            <v/>
          </cell>
          <cell r="CE117" t="str">
            <v/>
          </cell>
          <cell r="CF117" t="str">
            <v/>
          </cell>
          <cell r="CG117" t="str">
            <v/>
          </cell>
          <cell r="CH117" t="str">
            <v/>
          </cell>
          <cell r="CI117" t="str">
            <v/>
          </cell>
          <cell r="CJ117" t="str">
            <v/>
          </cell>
          <cell r="CK117" t="str">
            <v/>
          </cell>
          <cell r="CL117" t="str">
            <v/>
          </cell>
          <cell r="CM117" t="str">
            <v/>
          </cell>
          <cell r="CN117" t="str">
            <v/>
          </cell>
          <cell r="CO117" t="str">
            <v/>
          </cell>
          <cell r="CP117" t="str">
            <v/>
          </cell>
          <cell r="CQ117" t="str">
            <v/>
          </cell>
          <cell r="CR117" t="str">
            <v/>
          </cell>
          <cell r="CS117" t="str">
            <v/>
          </cell>
          <cell r="CT117" t="str">
            <v/>
          </cell>
          <cell r="CU117" t="str">
            <v/>
          </cell>
          <cell r="CV117" t="str">
            <v/>
          </cell>
          <cell r="CW117" t="str">
            <v/>
          </cell>
          <cell r="CX117" t="str">
            <v/>
          </cell>
          <cell r="CY117" t="str">
            <v/>
          </cell>
          <cell r="CZ117" t="str">
            <v/>
          </cell>
          <cell r="DA117" t="str">
            <v/>
          </cell>
          <cell r="DB117" t="str">
            <v/>
          </cell>
          <cell r="DC117" t="str">
            <v/>
          </cell>
          <cell r="DD117" t="str">
            <v/>
          </cell>
          <cell r="DE117" t="str">
            <v/>
          </cell>
          <cell r="DF117" t="str">
            <v/>
          </cell>
          <cell r="DG117" t="str">
            <v/>
          </cell>
          <cell r="DH117" t="str">
            <v/>
          </cell>
          <cell r="DI117" t="str">
            <v/>
          </cell>
          <cell r="DJ117" t="str">
            <v/>
          </cell>
          <cell r="DK117" t="str">
            <v/>
          </cell>
          <cell r="DL117" t="str">
            <v/>
          </cell>
          <cell r="DM117" t="str">
            <v/>
          </cell>
          <cell r="DN117" t="str">
            <v/>
          </cell>
          <cell r="DO117" t="str">
            <v/>
          </cell>
          <cell r="DP117" t="str">
            <v/>
          </cell>
          <cell r="DQ117" t="str">
            <v/>
          </cell>
          <cell r="DR117" t="str">
            <v/>
          </cell>
          <cell r="DS117" t="str">
            <v/>
          </cell>
          <cell r="DT117" t="str">
            <v/>
          </cell>
          <cell r="DU117" t="str">
            <v/>
          </cell>
          <cell r="DV117" t="str">
            <v/>
          </cell>
          <cell r="DW117" t="str">
            <v/>
          </cell>
          <cell r="DX117" t="str">
            <v/>
          </cell>
          <cell r="DY117" t="str">
            <v/>
          </cell>
          <cell r="DZ117" t="str">
            <v/>
          </cell>
          <cell r="EA117" t="str">
            <v/>
          </cell>
          <cell r="EB117" t="str">
            <v/>
          </cell>
          <cell r="EC117" t="str">
            <v/>
          </cell>
          <cell r="ED117" t="str">
            <v/>
          </cell>
          <cell r="EE117" t="str">
            <v/>
          </cell>
          <cell r="EF117" t="str">
            <v/>
          </cell>
          <cell r="EG117" t="str">
            <v/>
          </cell>
          <cell r="EH117" t="str">
            <v/>
          </cell>
          <cell r="EI117" t="str">
            <v/>
          </cell>
          <cell r="EJ117" t="str">
            <v/>
          </cell>
          <cell r="EK117" t="str">
            <v/>
          </cell>
          <cell r="EL117" t="str">
            <v/>
          </cell>
          <cell r="EM117" t="str">
            <v/>
          </cell>
          <cell r="EN117" t="str">
            <v/>
          </cell>
          <cell r="EO117" t="str">
            <v/>
          </cell>
          <cell r="EP117" t="str">
            <v/>
          </cell>
          <cell r="EQ117" t="str">
            <v/>
          </cell>
          <cell r="ER117" t="str">
            <v/>
          </cell>
          <cell r="ES117" t="str">
            <v/>
          </cell>
          <cell r="ET117" t="str">
            <v/>
          </cell>
          <cell r="EU117" t="str">
            <v/>
          </cell>
          <cell r="EV117" t="str">
            <v/>
          </cell>
          <cell r="EW117" t="str">
            <v/>
          </cell>
          <cell r="EX117" t="str">
            <v/>
          </cell>
          <cell r="EY117" t="str">
            <v/>
          </cell>
          <cell r="EZ117" t="str">
            <v/>
          </cell>
          <cell r="FA117" t="str">
            <v/>
          </cell>
          <cell r="FB117" t="str">
            <v/>
          </cell>
          <cell r="FC117" t="str">
            <v/>
          </cell>
          <cell r="FD117" t="str">
            <v/>
          </cell>
          <cell r="FE117" t="str">
            <v/>
          </cell>
          <cell r="FF117" t="str">
            <v/>
          </cell>
          <cell r="FG117" t="str">
            <v/>
          </cell>
          <cell r="FH117" t="str">
            <v/>
          </cell>
          <cell r="FI117" t="str">
            <v/>
          </cell>
        </row>
        <row r="118">
          <cell r="V118" t="str">
            <v>PRODUCTION</v>
          </cell>
          <cell r="W118">
            <v>150</v>
          </cell>
          <cell r="X118">
            <v>950000</v>
          </cell>
          <cell r="AA118">
            <v>950000.03</v>
          </cell>
          <cell r="AB118" t="str">
            <v/>
          </cell>
          <cell r="AC118" t="str">
            <v/>
          </cell>
          <cell r="AD118" t="str">
            <v/>
          </cell>
          <cell r="AE118" t="str">
            <v/>
          </cell>
          <cell r="AF118" t="str">
            <v/>
          </cell>
          <cell r="AG118" t="str">
            <v/>
          </cell>
          <cell r="AH118" t="str">
            <v/>
          </cell>
          <cell r="AI118" t="str">
            <v/>
          </cell>
          <cell r="AJ118" t="str">
            <v/>
          </cell>
          <cell r="AK118" t="str">
            <v/>
          </cell>
          <cell r="AL118" t="str">
            <v/>
          </cell>
          <cell r="AM118" t="str">
            <v/>
          </cell>
          <cell r="AN118" t="str">
            <v/>
          </cell>
          <cell r="AO118" t="str">
            <v/>
          </cell>
          <cell r="AP118" t="str">
            <v/>
          </cell>
          <cell r="AQ118" t="str">
            <v/>
          </cell>
          <cell r="AR118" t="str">
            <v/>
          </cell>
          <cell r="AS118" t="str">
            <v/>
          </cell>
          <cell r="AT118" t="str">
            <v/>
          </cell>
          <cell r="AU118" t="str">
            <v/>
          </cell>
          <cell r="AV118" t="str">
            <v/>
          </cell>
          <cell r="AW118" t="str">
            <v/>
          </cell>
          <cell r="AX118" t="str">
            <v/>
          </cell>
          <cell r="AY118">
            <v>0</v>
          </cell>
          <cell r="AZ118">
            <v>0</v>
          </cell>
          <cell r="BA118">
            <v>0</v>
          </cell>
          <cell r="BB118">
            <v>10000</v>
          </cell>
          <cell r="BC118">
            <v>75714.289999999994</v>
          </cell>
          <cell r="BD118">
            <v>75714.289999999994</v>
          </cell>
          <cell r="BE118">
            <v>105714.29</v>
          </cell>
          <cell r="BF118">
            <v>115714.29</v>
          </cell>
          <cell r="BG118">
            <v>135714.29</v>
          </cell>
          <cell r="BH118">
            <v>145714.29</v>
          </cell>
          <cell r="BI118" t="str">
            <v/>
          </cell>
          <cell r="BJ118">
            <v>155714.29</v>
          </cell>
          <cell r="BK118">
            <v>130000</v>
          </cell>
          <cell r="BL118" t="str">
            <v/>
          </cell>
          <cell r="BM118" t="str">
            <v/>
          </cell>
          <cell r="BN118" t="str">
            <v/>
          </cell>
          <cell r="BO118" t="str">
            <v/>
          </cell>
          <cell r="BP118" t="str">
            <v/>
          </cell>
          <cell r="BQ118" t="str">
            <v/>
          </cell>
          <cell r="BR118" t="str">
            <v/>
          </cell>
          <cell r="BS118" t="str">
            <v/>
          </cell>
          <cell r="BT118" t="str">
            <v/>
          </cell>
          <cell r="BU118" t="str">
            <v/>
          </cell>
          <cell r="BV118" t="str">
            <v/>
          </cell>
          <cell r="BW118" t="str">
            <v/>
          </cell>
          <cell r="BX118" t="str">
            <v/>
          </cell>
          <cell r="BY118" t="str">
            <v/>
          </cell>
          <cell r="BZ118" t="str">
            <v/>
          </cell>
          <cell r="CA118" t="str">
            <v/>
          </cell>
          <cell r="CB118" t="str">
            <v/>
          </cell>
          <cell r="CC118" t="str">
            <v/>
          </cell>
          <cell r="CD118" t="str">
            <v/>
          </cell>
          <cell r="CE118" t="str">
            <v/>
          </cell>
          <cell r="CF118" t="str">
            <v/>
          </cell>
          <cell r="CG118" t="str">
            <v/>
          </cell>
          <cell r="CH118" t="str">
            <v/>
          </cell>
          <cell r="CI118" t="str">
            <v/>
          </cell>
          <cell r="CJ118" t="str">
            <v/>
          </cell>
          <cell r="CK118" t="str">
            <v/>
          </cell>
          <cell r="CL118" t="str">
            <v/>
          </cell>
          <cell r="CM118" t="str">
            <v/>
          </cell>
          <cell r="CN118" t="str">
            <v/>
          </cell>
          <cell r="CO118" t="str">
            <v/>
          </cell>
          <cell r="CP118" t="str">
            <v/>
          </cell>
          <cell r="CQ118" t="str">
            <v/>
          </cell>
          <cell r="CR118" t="str">
            <v/>
          </cell>
          <cell r="CS118" t="str">
            <v/>
          </cell>
          <cell r="CT118" t="str">
            <v/>
          </cell>
          <cell r="CU118" t="str">
            <v/>
          </cell>
          <cell r="CV118" t="str">
            <v/>
          </cell>
          <cell r="CW118" t="str">
            <v/>
          </cell>
          <cell r="CX118" t="str">
            <v/>
          </cell>
          <cell r="CY118" t="str">
            <v/>
          </cell>
          <cell r="CZ118" t="str">
            <v/>
          </cell>
          <cell r="DA118" t="str">
            <v/>
          </cell>
          <cell r="DB118" t="str">
            <v/>
          </cell>
          <cell r="DC118" t="str">
            <v/>
          </cell>
          <cell r="DD118" t="str">
            <v/>
          </cell>
          <cell r="DE118" t="str">
            <v/>
          </cell>
          <cell r="DF118" t="str">
            <v/>
          </cell>
          <cell r="DG118" t="str">
            <v/>
          </cell>
          <cell r="DH118" t="str">
            <v/>
          </cell>
          <cell r="DI118" t="str">
            <v/>
          </cell>
          <cell r="DJ118" t="str">
            <v/>
          </cell>
          <cell r="DK118" t="str">
            <v/>
          </cell>
          <cell r="DL118" t="str">
            <v/>
          </cell>
          <cell r="DM118" t="str">
            <v/>
          </cell>
          <cell r="DN118" t="str">
            <v/>
          </cell>
          <cell r="DO118" t="str">
            <v/>
          </cell>
          <cell r="DP118" t="str">
            <v/>
          </cell>
          <cell r="DQ118" t="str">
            <v/>
          </cell>
          <cell r="DR118" t="str">
            <v/>
          </cell>
          <cell r="DS118" t="str">
            <v/>
          </cell>
          <cell r="DT118" t="str">
            <v/>
          </cell>
          <cell r="DU118" t="str">
            <v/>
          </cell>
          <cell r="DV118" t="str">
            <v/>
          </cell>
          <cell r="DW118" t="str">
            <v/>
          </cell>
          <cell r="DX118" t="str">
            <v/>
          </cell>
          <cell r="DY118" t="str">
            <v/>
          </cell>
          <cell r="DZ118" t="str">
            <v/>
          </cell>
          <cell r="EA118" t="str">
            <v/>
          </cell>
          <cell r="EB118" t="str">
            <v/>
          </cell>
          <cell r="EC118" t="str">
            <v/>
          </cell>
          <cell r="ED118" t="str">
            <v/>
          </cell>
          <cell r="EE118" t="str">
            <v/>
          </cell>
          <cell r="EF118" t="str">
            <v/>
          </cell>
          <cell r="EG118" t="str">
            <v/>
          </cell>
          <cell r="EH118" t="str">
            <v/>
          </cell>
          <cell r="EI118" t="str">
            <v/>
          </cell>
          <cell r="EJ118" t="str">
            <v/>
          </cell>
          <cell r="EK118" t="str">
            <v/>
          </cell>
          <cell r="EL118" t="str">
            <v/>
          </cell>
          <cell r="EM118" t="str">
            <v/>
          </cell>
          <cell r="EN118" t="str">
            <v/>
          </cell>
          <cell r="EO118" t="str">
            <v/>
          </cell>
          <cell r="EP118" t="str">
            <v/>
          </cell>
          <cell r="EQ118" t="str">
            <v/>
          </cell>
          <cell r="ER118" t="str">
            <v/>
          </cell>
          <cell r="ES118" t="str">
            <v/>
          </cell>
          <cell r="ET118" t="str">
            <v/>
          </cell>
          <cell r="EU118" t="str">
            <v/>
          </cell>
          <cell r="EV118" t="str">
            <v/>
          </cell>
          <cell r="EW118" t="str">
            <v/>
          </cell>
          <cell r="EX118" t="str">
            <v/>
          </cell>
          <cell r="EY118" t="str">
            <v/>
          </cell>
          <cell r="EZ118" t="str">
            <v/>
          </cell>
          <cell r="FA118" t="str">
            <v/>
          </cell>
          <cell r="FB118" t="str">
            <v/>
          </cell>
          <cell r="FC118" t="str">
            <v/>
          </cell>
          <cell r="FD118" t="str">
            <v/>
          </cell>
          <cell r="FE118" t="str">
            <v/>
          </cell>
          <cell r="FF118" t="str">
            <v/>
          </cell>
          <cell r="FG118" t="str">
            <v/>
          </cell>
          <cell r="FH118" t="str">
            <v/>
          </cell>
          <cell r="FI118" t="str">
            <v/>
          </cell>
        </row>
        <row r="119">
          <cell r="V119" t="str">
            <v>INK &amp; PAINT</v>
          </cell>
          <cell r="W119">
            <v>8</v>
          </cell>
          <cell r="X119">
            <v>32400</v>
          </cell>
          <cell r="AA119" t="str">
            <v/>
          </cell>
          <cell r="AB119" t="str">
            <v/>
          </cell>
          <cell r="AC119" t="str">
            <v/>
          </cell>
          <cell r="AD119" t="str">
            <v/>
          </cell>
          <cell r="AE119" t="str">
            <v/>
          </cell>
          <cell r="AF119" t="str">
            <v/>
          </cell>
          <cell r="AG119" t="str">
            <v/>
          </cell>
          <cell r="AH119" t="str">
            <v/>
          </cell>
          <cell r="AI119" t="str">
            <v/>
          </cell>
          <cell r="AJ119" t="str">
            <v/>
          </cell>
          <cell r="AK119" t="str">
            <v/>
          </cell>
          <cell r="AL119" t="str">
            <v/>
          </cell>
          <cell r="AM119" t="str">
            <v/>
          </cell>
          <cell r="AN119" t="str">
            <v/>
          </cell>
          <cell r="AO119" t="str">
            <v/>
          </cell>
          <cell r="AP119" t="str">
            <v/>
          </cell>
          <cell r="AQ119" t="str">
            <v/>
          </cell>
          <cell r="AR119" t="str">
            <v/>
          </cell>
          <cell r="AS119" t="str">
            <v/>
          </cell>
          <cell r="AT119" t="str">
            <v/>
          </cell>
          <cell r="AU119" t="str">
            <v/>
          </cell>
          <cell r="AV119" t="str">
            <v/>
          </cell>
          <cell r="AW119" t="str">
            <v/>
          </cell>
          <cell r="AX119" t="str">
            <v/>
          </cell>
          <cell r="AY119" t="str">
            <v/>
          </cell>
          <cell r="AZ119" t="str">
            <v/>
          </cell>
          <cell r="BA119" t="str">
            <v/>
          </cell>
          <cell r="BB119" t="str">
            <v/>
          </cell>
          <cell r="BC119" t="str">
            <v/>
          </cell>
          <cell r="BD119" t="str">
            <v/>
          </cell>
          <cell r="BE119" t="str">
            <v/>
          </cell>
          <cell r="BF119">
            <v>1800</v>
          </cell>
          <cell r="BG119">
            <v>3600</v>
          </cell>
          <cell r="BH119">
            <v>5400</v>
          </cell>
          <cell r="BI119" t="str">
            <v/>
          </cell>
          <cell r="BJ119">
            <v>7200</v>
          </cell>
          <cell r="BK119">
            <v>7200</v>
          </cell>
          <cell r="BL119">
            <v>7200</v>
          </cell>
          <cell r="BM119" t="str">
            <v/>
          </cell>
          <cell r="BN119" t="str">
            <v/>
          </cell>
          <cell r="BO119" t="str">
            <v/>
          </cell>
          <cell r="BP119" t="str">
            <v/>
          </cell>
          <cell r="BQ119" t="str">
            <v/>
          </cell>
          <cell r="BR119" t="str">
            <v/>
          </cell>
          <cell r="BS119" t="str">
            <v/>
          </cell>
          <cell r="BT119" t="str">
            <v/>
          </cell>
          <cell r="BU119" t="str">
            <v/>
          </cell>
          <cell r="BV119" t="str">
            <v/>
          </cell>
          <cell r="BW119" t="str">
            <v/>
          </cell>
          <cell r="BX119" t="str">
            <v/>
          </cell>
          <cell r="BY119" t="str">
            <v/>
          </cell>
          <cell r="BZ119" t="str">
            <v/>
          </cell>
          <cell r="CA119" t="str">
            <v/>
          </cell>
          <cell r="CB119" t="str">
            <v/>
          </cell>
          <cell r="CC119" t="str">
            <v/>
          </cell>
          <cell r="CD119" t="str">
            <v/>
          </cell>
          <cell r="CE119" t="str">
            <v/>
          </cell>
          <cell r="CF119" t="str">
            <v/>
          </cell>
          <cell r="CG119" t="str">
            <v/>
          </cell>
          <cell r="CH119" t="str">
            <v/>
          </cell>
          <cell r="CI119" t="str">
            <v/>
          </cell>
          <cell r="CJ119" t="str">
            <v/>
          </cell>
          <cell r="CK119" t="str">
            <v/>
          </cell>
          <cell r="CL119" t="str">
            <v/>
          </cell>
          <cell r="CM119" t="str">
            <v/>
          </cell>
          <cell r="CN119" t="str">
            <v/>
          </cell>
          <cell r="CO119" t="str">
            <v/>
          </cell>
          <cell r="CP119" t="str">
            <v/>
          </cell>
          <cell r="CQ119" t="str">
            <v/>
          </cell>
          <cell r="CR119" t="str">
            <v/>
          </cell>
          <cell r="CS119" t="str">
            <v/>
          </cell>
          <cell r="CT119" t="str">
            <v/>
          </cell>
          <cell r="CU119" t="str">
            <v/>
          </cell>
          <cell r="CV119" t="str">
            <v/>
          </cell>
          <cell r="CW119" t="str">
            <v/>
          </cell>
          <cell r="CX119" t="str">
            <v/>
          </cell>
          <cell r="CY119" t="str">
            <v/>
          </cell>
          <cell r="CZ119" t="str">
            <v/>
          </cell>
          <cell r="DA119" t="str">
            <v/>
          </cell>
          <cell r="DB119" t="str">
            <v/>
          </cell>
          <cell r="DC119" t="str">
            <v/>
          </cell>
          <cell r="DD119" t="str">
            <v/>
          </cell>
          <cell r="DE119" t="str">
            <v/>
          </cell>
          <cell r="DF119" t="str">
            <v/>
          </cell>
          <cell r="DG119" t="str">
            <v/>
          </cell>
          <cell r="DH119" t="str">
            <v/>
          </cell>
          <cell r="DI119" t="str">
            <v/>
          </cell>
          <cell r="DJ119" t="str">
            <v/>
          </cell>
          <cell r="DK119" t="str">
            <v/>
          </cell>
          <cell r="DL119" t="str">
            <v/>
          </cell>
          <cell r="DM119" t="str">
            <v/>
          </cell>
          <cell r="DN119" t="str">
            <v/>
          </cell>
          <cell r="DO119" t="str">
            <v/>
          </cell>
          <cell r="DP119" t="str">
            <v/>
          </cell>
          <cell r="DQ119" t="str">
            <v/>
          </cell>
          <cell r="DR119" t="str">
            <v/>
          </cell>
          <cell r="DS119" t="str">
            <v/>
          </cell>
          <cell r="DT119" t="str">
            <v/>
          </cell>
          <cell r="DU119" t="str">
            <v/>
          </cell>
          <cell r="DV119" t="str">
            <v/>
          </cell>
          <cell r="DW119" t="str">
            <v/>
          </cell>
          <cell r="DX119" t="str">
            <v/>
          </cell>
          <cell r="DY119" t="str">
            <v/>
          </cell>
          <cell r="DZ119" t="str">
            <v/>
          </cell>
          <cell r="EA119" t="str">
            <v/>
          </cell>
          <cell r="EB119" t="str">
            <v/>
          </cell>
          <cell r="EC119" t="str">
            <v/>
          </cell>
          <cell r="ED119" t="str">
            <v/>
          </cell>
          <cell r="EE119" t="str">
            <v/>
          </cell>
          <cell r="EF119" t="str">
            <v/>
          </cell>
          <cell r="EG119" t="str">
            <v/>
          </cell>
          <cell r="EH119" t="str">
            <v/>
          </cell>
          <cell r="EI119" t="str">
            <v/>
          </cell>
          <cell r="EJ119" t="str">
            <v/>
          </cell>
          <cell r="EK119" t="str">
            <v/>
          </cell>
          <cell r="EL119" t="str">
            <v/>
          </cell>
          <cell r="EM119" t="str">
            <v/>
          </cell>
          <cell r="EN119" t="str">
            <v/>
          </cell>
          <cell r="EO119" t="str">
            <v/>
          </cell>
          <cell r="EP119" t="str">
            <v/>
          </cell>
          <cell r="EQ119" t="str">
            <v/>
          </cell>
          <cell r="ER119" t="str">
            <v/>
          </cell>
          <cell r="ES119" t="str">
            <v/>
          </cell>
          <cell r="ET119" t="str">
            <v/>
          </cell>
          <cell r="EU119" t="str">
            <v/>
          </cell>
          <cell r="EV119" t="str">
            <v/>
          </cell>
          <cell r="EW119" t="str">
            <v/>
          </cell>
          <cell r="EX119" t="str">
            <v/>
          </cell>
          <cell r="EY119" t="str">
            <v/>
          </cell>
          <cell r="EZ119" t="str">
            <v/>
          </cell>
          <cell r="FA119" t="str">
            <v/>
          </cell>
          <cell r="FB119" t="str">
            <v/>
          </cell>
          <cell r="FC119" t="str">
            <v/>
          </cell>
          <cell r="FD119" t="str">
            <v/>
          </cell>
          <cell r="FE119" t="str">
            <v/>
          </cell>
          <cell r="FF119" t="str">
            <v/>
          </cell>
          <cell r="FG119" t="str">
            <v/>
          </cell>
          <cell r="FH119" t="str">
            <v/>
          </cell>
          <cell r="FI119" t="str">
            <v/>
          </cell>
        </row>
        <row r="120">
          <cell r="V120" t="str">
            <v>INK &amp; PAINT</v>
          </cell>
          <cell r="W120">
            <v>8</v>
          </cell>
          <cell r="X120">
            <v>72000</v>
          </cell>
          <cell r="AA120">
            <v>72000</v>
          </cell>
          <cell r="AB120" t="str">
            <v/>
          </cell>
          <cell r="AC120" t="str">
            <v/>
          </cell>
          <cell r="AD120" t="str">
            <v/>
          </cell>
          <cell r="AE120" t="str">
            <v/>
          </cell>
          <cell r="AF120" t="str">
            <v/>
          </cell>
          <cell r="AG120" t="str">
            <v/>
          </cell>
          <cell r="AH120" t="str">
            <v/>
          </cell>
          <cell r="AI120" t="str">
            <v/>
          </cell>
          <cell r="AJ120" t="str">
            <v/>
          </cell>
          <cell r="AK120" t="str">
            <v/>
          </cell>
          <cell r="AL120" t="str">
            <v/>
          </cell>
          <cell r="AM120" t="str">
            <v/>
          </cell>
          <cell r="AN120" t="str">
            <v/>
          </cell>
          <cell r="AO120" t="str">
            <v/>
          </cell>
          <cell r="AP120" t="str">
            <v/>
          </cell>
          <cell r="AQ120" t="str">
            <v/>
          </cell>
          <cell r="AR120" t="str">
            <v/>
          </cell>
          <cell r="AS120" t="str">
            <v/>
          </cell>
          <cell r="AT120" t="str">
            <v/>
          </cell>
          <cell r="AU120" t="str">
            <v/>
          </cell>
          <cell r="AV120" t="str">
            <v/>
          </cell>
          <cell r="AW120" t="str">
            <v/>
          </cell>
          <cell r="AX120" t="str">
            <v/>
          </cell>
          <cell r="AY120" t="str">
            <v/>
          </cell>
          <cell r="AZ120" t="str">
            <v/>
          </cell>
          <cell r="BA120" t="str">
            <v/>
          </cell>
          <cell r="BB120" t="str">
            <v/>
          </cell>
          <cell r="BC120" t="str">
            <v/>
          </cell>
          <cell r="BD120" t="str">
            <v/>
          </cell>
          <cell r="BE120" t="str">
            <v/>
          </cell>
          <cell r="BF120" t="str">
            <v/>
          </cell>
          <cell r="BG120">
            <v>8000</v>
          </cell>
          <cell r="BH120">
            <v>10000</v>
          </cell>
          <cell r="BI120" t="str">
            <v/>
          </cell>
          <cell r="BJ120">
            <v>14000</v>
          </cell>
          <cell r="BK120">
            <v>15000</v>
          </cell>
          <cell r="BL120">
            <v>15000</v>
          </cell>
          <cell r="BM120">
            <v>10000</v>
          </cell>
        </row>
        <row r="121">
          <cell r="X121">
            <v>1262000</v>
          </cell>
          <cell r="AA121">
            <v>0</v>
          </cell>
          <cell r="AB121">
            <v>0</v>
          </cell>
          <cell r="AC121">
            <v>0</v>
          </cell>
          <cell r="AD121">
            <v>0</v>
          </cell>
          <cell r="AE121">
            <v>0</v>
          </cell>
          <cell r="AF121">
            <v>0</v>
          </cell>
          <cell r="AG121">
            <v>0</v>
          </cell>
          <cell r="AH121">
            <v>0</v>
          </cell>
          <cell r="AI121">
            <v>0</v>
          </cell>
          <cell r="AJ121">
            <v>0</v>
          </cell>
          <cell r="AK121">
            <v>0</v>
          </cell>
          <cell r="AL121">
            <v>0</v>
          </cell>
          <cell r="AM121">
            <v>3750</v>
          </cell>
          <cell r="AN121">
            <v>7500</v>
          </cell>
          <cell r="AO121">
            <v>11250</v>
          </cell>
          <cell r="AP121">
            <v>15000</v>
          </cell>
          <cell r="AQ121">
            <v>15000</v>
          </cell>
          <cell r="AR121">
            <v>15000</v>
          </cell>
          <cell r="AS121">
            <v>15000</v>
          </cell>
          <cell r="AT121">
            <v>15000</v>
          </cell>
          <cell r="AU121">
            <v>15000</v>
          </cell>
          <cell r="AV121">
            <v>15000</v>
          </cell>
          <cell r="AW121">
            <v>15000</v>
          </cell>
          <cell r="AX121">
            <v>15000</v>
          </cell>
          <cell r="AY121">
            <v>15000</v>
          </cell>
          <cell r="AZ121">
            <v>15000</v>
          </cell>
          <cell r="BA121">
            <v>0</v>
          </cell>
          <cell r="BB121">
            <v>28125</v>
          </cell>
          <cell r="BC121">
            <v>56250</v>
          </cell>
          <cell r="BD121">
            <v>84375</v>
          </cell>
          <cell r="BE121">
            <v>75000</v>
          </cell>
          <cell r="BF121">
            <v>76800</v>
          </cell>
          <cell r="BG121">
            <v>78600</v>
          </cell>
          <cell r="BH121">
            <v>80400</v>
          </cell>
          <cell r="BI121">
            <v>0</v>
          </cell>
          <cell r="BJ121">
            <v>82200</v>
          </cell>
          <cell r="BK121">
            <v>7200</v>
          </cell>
          <cell r="BL121">
            <v>7200</v>
          </cell>
          <cell r="BM121">
            <v>0</v>
          </cell>
        </row>
        <row r="122">
          <cell r="X122" t="str">
            <v>cost</v>
          </cell>
          <cell r="AA122">
            <v>0</v>
          </cell>
          <cell r="AB122">
            <v>0</v>
          </cell>
          <cell r="AC122">
            <v>0</v>
          </cell>
          <cell r="AD122">
            <v>0</v>
          </cell>
          <cell r="AE122">
            <v>0</v>
          </cell>
          <cell r="AF122">
            <v>0</v>
          </cell>
          <cell r="AG122">
            <v>0</v>
          </cell>
          <cell r="AH122">
            <v>0</v>
          </cell>
          <cell r="AI122">
            <v>0</v>
          </cell>
          <cell r="AJ122">
            <v>0</v>
          </cell>
          <cell r="AK122">
            <v>0</v>
          </cell>
          <cell r="AL122">
            <v>0</v>
          </cell>
          <cell r="AM122">
            <v>3750</v>
          </cell>
          <cell r="AN122">
            <v>7250</v>
          </cell>
          <cell r="AO122">
            <v>5000</v>
          </cell>
          <cell r="AP122">
            <v>5000</v>
          </cell>
          <cell r="AQ122">
            <v>5000</v>
          </cell>
          <cell r="AR122">
            <v>6732.0178636821202</v>
          </cell>
          <cell r="AS122">
            <v>6875.9564301131923</v>
          </cell>
          <cell r="AT122">
            <v>13392</v>
          </cell>
          <cell r="AU122">
            <v>17000</v>
          </cell>
          <cell r="AV122">
            <v>17000</v>
          </cell>
          <cell r="AW122">
            <v>17000</v>
          </cell>
          <cell r="AX122">
            <v>17000</v>
          </cell>
          <cell r="AY122">
            <v>17000</v>
          </cell>
          <cell r="AZ122">
            <v>17000</v>
          </cell>
          <cell r="BA122">
            <v>25000</v>
          </cell>
          <cell r="BB122">
            <v>25000</v>
          </cell>
          <cell r="BC122">
            <v>90714.29</v>
          </cell>
          <cell r="BD122">
            <v>90714.29</v>
          </cell>
          <cell r="BE122">
            <v>120714.29</v>
          </cell>
          <cell r="BF122">
            <v>115714.29</v>
          </cell>
          <cell r="BG122">
            <v>143714.29</v>
          </cell>
          <cell r="BH122">
            <v>155714.29</v>
          </cell>
          <cell r="BI122">
            <v>0</v>
          </cell>
          <cell r="BJ122">
            <v>169714.29</v>
          </cell>
          <cell r="BK122">
            <v>145000</v>
          </cell>
          <cell r="BL122">
            <v>15000</v>
          </cell>
          <cell r="BM122">
            <v>10000</v>
          </cell>
        </row>
        <row r="123">
          <cell r="T123" t="str">
            <v>ACTUAL COST TO DATE</v>
          </cell>
          <cell r="X123" t="str">
            <v>cumulative</v>
          </cell>
          <cell r="AA123">
            <v>0</v>
          </cell>
          <cell r="AB123">
            <v>0</v>
          </cell>
          <cell r="AC123">
            <v>0</v>
          </cell>
          <cell r="AD123">
            <v>0</v>
          </cell>
          <cell r="AE123">
            <v>0</v>
          </cell>
          <cell r="AF123">
            <v>0</v>
          </cell>
          <cell r="AG123">
            <v>0</v>
          </cell>
          <cell r="AH123">
            <v>0</v>
          </cell>
          <cell r="AI123">
            <v>0</v>
          </cell>
          <cell r="AJ123">
            <v>0</v>
          </cell>
          <cell r="AK123">
            <v>0</v>
          </cell>
          <cell r="AL123">
            <v>0</v>
          </cell>
          <cell r="AM123">
            <v>3750</v>
          </cell>
          <cell r="AN123">
            <v>11000</v>
          </cell>
          <cell r="AO123">
            <v>16000</v>
          </cell>
          <cell r="AP123">
            <v>21000</v>
          </cell>
          <cell r="AQ123">
            <v>26000</v>
          </cell>
          <cell r="AR123">
            <v>32732.017863682122</v>
          </cell>
          <cell r="AS123">
            <v>39607.974293795312</v>
          </cell>
          <cell r="AT123">
            <v>52999.974293795312</v>
          </cell>
          <cell r="AU123">
            <v>69999.974293795312</v>
          </cell>
          <cell r="AV123">
            <v>86999.974293795312</v>
          </cell>
          <cell r="AW123">
            <v>103999.97429379531</v>
          </cell>
          <cell r="AX123">
            <v>120999.97429379531</v>
          </cell>
          <cell r="AY123">
            <v>137999.9742937953</v>
          </cell>
          <cell r="AZ123">
            <v>154999.9742937953</v>
          </cell>
          <cell r="BA123">
            <v>179999.9742937953</v>
          </cell>
          <cell r="BB123">
            <v>204999.9742937953</v>
          </cell>
          <cell r="BC123">
            <v>295714.26429379528</v>
          </cell>
          <cell r="BD123">
            <v>386428.55429379526</v>
          </cell>
          <cell r="BE123">
            <v>507142.84429379523</v>
          </cell>
          <cell r="BF123">
            <v>622857.13429379521</v>
          </cell>
          <cell r="BG123">
            <v>766571.42429379525</v>
          </cell>
          <cell r="BH123">
            <v>922285.71429379529</v>
          </cell>
          <cell r="BI123">
            <v>922285.71429379529</v>
          </cell>
          <cell r="BJ123">
            <v>1092000.0042937952</v>
          </cell>
          <cell r="BK123">
            <v>1237000.0042937952</v>
          </cell>
          <cell r="BL123">
            <v>1252000.0042937952</v>
          </cell>
          <cell r="BM123">
            <v>1262000.0042937952</v>
          </cell>
          <cell r="DL123" t="str">
            <v/>
          </cell>
          <cell r="DM123" t="str">
            <v/>
          </cell>
          <cell r="DN123" t="str">
            <v/>
          </cell>
          <cell r="DO123" t="str">
            <v/>
          </cell>
          <cell r="DP123" t="str">
            <v/>
          </cell>
          <cell r="DQ123" t="str">
            <v/>
          </cell>
          <cell r="DR123" t="str">
            <v/>
          </cell>
          <cell r="DS123" t="str">
            <v/>
          </cell>
          <cell r="DT123" t="str">
            <v/>
          </cell>
          <cell r="DU123" t="str">
            <v/>
          </cell>
          <cell r="DV123" t="str">
            <v/>
          </cell>
          <cell r="DW123" t="str">
            <v/>
          </cell>
          <cell r="DX123" t="str">
            <v/>
          </cell>
          <cell r="DY123" t="str">
            <v/>
          </cell>
          <cell r="DZ123" t="str">
            <v/>
          </cell>
          <cell r="EA123" t="str">
            <v/>
          </cell>
          <cell r="EB123" t="str">
            <v/>
          </cell>
          <cell r="EC123" t="str">
            <v/>
          </cell>
          <cell r="ED123" t="str">
            <v/>
          </cell>
          <cell r="EE123" t="str">
            <v/>
          </cell>
          <cell r="EF123" t="str">
            <v/>
          </cell>
          <cell r="EG123" t="str">
            <v/>
          </cell>
          <cell r="EH123" t="str">
            <v/>
          </cell>
          <cell r="EI123" t="str">
            <v/>
          </cell>
          <cell r="EJ123" t="str">
            <v/>
          </cell>
          <cell r="EK123" t="str">
            <v/>
          </cell>
          <cell r="EL123" t="str">
            <v/>
          </cell>
          <cell r="EM123" t="str">
            <v/>
          </cell>
          <cell r="EN123" t="str">
            <v/>
          </cell>
          <cell r="EO123" t="str">
            <v/>
          </cell>
          <cell r="EP123" t="str">
            <v/>
          </cell>
          <cell r="EQ123" t="str">
            <v/>
          </cell>
          <cell r="ER123" t="str">
            <v/>
          </cell>
          <cell r="ES123" t="str">
            <v/>
          </cell>
          <cell r="ET123" t="str">
            <v/>
          </cell>
          <cell r="EU123" t="str">
            <v/>
          </cell>
          <cell r="EV123" t="str">
            <v/>
          </cell>
        </row>
        <row r="124">
          <cell r="S124" t="str">
            <v>COST TO DATE</v>
          </cell>
          <cell r="T124" t="str">
            <v>ACTUAL COST TO DATE</v>
          </cell>
          <cell r="V124" t="str">
            <v>DIRECT TO DATE</v>
          </cell>
          <cell r="W124" t="str">
            <v>BUDGET</v>
          </cell>
          <cell r="AC124" t="str">
            <v>ADJ</v>
          </cell>
          <cell r="DL124" t="str">
            <v/>
          </cell>
          <cell r="DM124" t="str">
            <v/>
          </cell>
          <cell r="DN124" t="str">
            <v/>
          </cell>
          <cell r="DO124" t="str">
            <v/>
          </cell>
          <cell r="DP124" t="str">
            <v/>
          </cell>
          <cell r="DQ124" t="str">
            <v/>
          </cell>
          <cell r="DR124" t="str">
            <v/>
          </cell>
          <cell r="DS124" t="str">
            <v/>
          </cell>
          <cell r="DT124" t="str">
            <v/>
          </cell>
          <cell r="DU124" t="str">
            <v/>
          </cell>
          <cell r="DV124" t="str">
            <v/>
          </cell>
          <cell r="DW124" t="str">
            <v/>
          </cell>
          <cell r="DX124" t="str">
            <v/>
          </cell>
          <cell r="DY124" t="str">
            <v/>
          </cell>
          <cell r="DZ124" t="str">
            <v/>
          </cell>
          <cell r="EA124" t="str">
            <v/>
          </cell>
          <cell r="EB124" t="str">
            <v/>
          </cell>
          <cell r="EC124" t="str">
            <v/>
          </cell>
          <cell r="ED124" t="str">
            <v/>
          </cell>
          <cell r="EE124" t="str">
            <v/>
          </cell>
          <cell r="EF124" t="str">
            <v/>
          </cell>
          <cell r="EG124" t="str">
            <v/>
          </cell>
          <cell r="EH124" t="str">
            <v/>
          </cell>
          <cell r="EI124" t="str">
            <v/>
          </cell>
          <cell r="EJ124" t="str">
            <v/>
          </cell>
          <cell r="EK124" t="str">
            <v/>
          </cell>
          <cell r="EL124" t="str">
            <v/>
          </cell>
          <cell r="EM124" t="str">
            <v/>
          </cell>
          <cell r="EN124" t="str">
            <v/>
          </cell>
          <cell r="EO124" t="str">
            <v/>
          </cell>
          <cell r="EP124" t="str">
            <v/>
          </cell>
          <cell r="EQ124" t="str">
            <v/>
          </cell>
          <cell r="ER124" t="str">
            <v/>
          </cell>
          <cell r="ES124" t="str">
            <v/>
          </cell>
          <cell r="ET124" t="str">
            <v/>
          </cell>
          <cell r="EU124" t="str">
            <v/>
          </cell>
          <cell r="EV124" t="str">
            <v/>
          </cell>
        </row>
        <row r="125">
          <cell r="S125" t="str">
            <v>COST TO DATE</v>
          </cell>
          <cell r="T125" t="str">
            <v>DEVELOPMENT</v>
          </cell>
          <cell r="V125" t="str">
            <v>DIRECT TO DATE</v>
          </cell>
          <cell r="W125" t="str">
            <v>BUDGET</v>
          </cell>
          <cell r="AA125">
            <v>0</v>
          </cell>
          <cell r="AB125">
            <v>0</v>
          </cell>
          <cell r="AC125" t="str">
            <v>ADJ</v>
          </cell>
          <cell r="AD125">
            <v>0</v>
          </cell>
          <cell r="AE125">
            <v>556</v>
          </cell>
          <cell r="AF125">
            <v>0</v>
          </cell>
          <cell r="AG125">
            <v>0</v>
          </cell>
          <cell r="AH125">
            <v>225.55794045076053</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0</v>
          </cell>
          <cell r="BD125">
            <v>0</v>
          </cell>
          <cell r="BE125">
            <v>0</v>
          </cell>
          <cell r="BF125">
            <v>0</v>
          </cell>
          <cell r="BG125">
            <v>0</v>
          </cell>
          <cell r="BH125">
            <v>0</v>
          </cell>
          <cell r="BJ125">
            <v>0</v>
          </cell>
          <cell r="BK125">
            <v>0</v>
          </cell>
        </row>
        <row r="126">
          <cell r="T126" t="str">
            <v>DEVELOPMENT</v>
          </cell>
          <cell r="U126">
            <v>0.37622265856429798</v>
          </cell>
          <cell r="V126">
            <v>781.5579404507605</v>
          </cell>
          <cell r="W126">
            <v>257500</v>
          </cell>
          <cell r="AA126">
            <v>0</v>
          </cell>
          <cell r="AB126">
            <v>0</v>
          </cell>
          <cell r="AC126">
            <v>0</v>
          </cell>
          <cell r="AD126">
            <v>0</v>
          </cell>
          <cell r="AE126">
            <v>556</v>
          </cell>
          <cell r="AF126">
            <v>0</v>
          </cell>
          <cell r="AG126">
            <v>0</v>
          </cell>
          <cell r="AH126">
            <v>225.55794045076053</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v>0</v>
          </cell>
          <cell r="BC126">
            <v>0</v>
          </cell>
          <cell r="BD126">
            <v>0</v>
          </cell>
          <cell r="BE126">
            <v>0</v>
          </cell>
          <cell r="BF126">
            <v>0</v>
          </cell>
          <cell r="BG126">
            <v>0</v>
          </cell>
          <cell r="BH126">
            <v>0</v>
          </cell>
          <cell r="BJ126">
            <v>0</v>
          </cell>
          <cell r="BK126">
            <v>0</v>
          </cell>
        </row>
        <row r="127">
          <cell r="T127" t="str">
            <v>PRE PRODUCTION</v>
          </cell>
          <cell r="U127">
            <v>0.67267656191281877</v>
          </cell>
          <cell r="V127">
            <v>121081.78114430739</v>
          </cell>
          <cell r="W127">
            <v>180000</v>
          </cell>
          <cell r="AA127">
            <v>0</v>
          </cell>
          <cell r="AB127">
            <v>0</v>
          </cell>
          <cell r="AC127">
            <v>0</v>
          </cell>
          <cell r="AD127">
            <v>0</v>
          </cell>
          <cell r="AE127">
            <v>0</v>
          </cell>
          <cell r="AF127">
            <v>0</v>
          </cell>
          <cell r="AG127">
            <v>0</v>
          </cell>
          <cell r="AH127">
            <v>0</v>
          </cell>
          <cell r="AI127">
            <v>0</v>
          </cell>
          <cell r="AJ127">
            <v>225.55628575430856</v>
          </cell>
          <cell r="AK127">
            <v>0</v>
          </cell>
          <cell r="AL127">
            <v>74.922477898637339</v>
          </cell>
          <cell r="AM127">
            <v>0</v>
          </cell>
          <cell r="AN127">
            <v>614.32809706842977</v>
          </cell>
          <cell r="AO127">
            <v>0</v>
          </cell>
          <cell r="AP127">
            <v>2915.9174162648774</v>
          </cell>
          <cell r="AQ127">
            <v>7867.1733779534479</v>
          </cell>
          <cell r="AR127">
            <v>4064.0451453240603</v>
          </cell>
          <cell r="AS127">
            <v>9041.3607883394416</v>
          </cell>
          <cell r="AT127">
            <v>11006.794436358707</v>
          </cell>
          <cell r="AU127">
            <v>11571.463629061991</v>
          </cell>
          <cell r="AV127">
            <v>9189.0230686597188</v>
          </cell>
          <cell r="AW127">
            <v>8134.0665271506159</v>
          </cell>
          <cell r="AX127">
            <v>9010.5715878441351</v>
          </cell>
          <cell r="AY127">
            <v>7642.9955473019645</v>
          </cell>
          <cell r="AZ127">
            <v>9370.5950551100541</v>
          </cell>
          <cell r="BA127">
            <v>6148.5211402163377</v>
          </cell>
          <cell r="BB127">
            <v>5646.163868004558</v>
          </cell>
          <cell r="BC127">
            <v>9356.6533685899794</v>
          </cell>
          <cell r="BD127">
            <v>4752.2</v>
          </cell>
          <cell r="BE127">
            <v>4449.4293274061238</v>
          </cell>
          <cell r="BF127">
            <v>0</v>
          </cell>
          <cell r="BG127">
            <v>0</v>
          </cell>
          <cell r="BH127">
            <v>0</v>
          </cell>
          <cell r="BJ127">
            <v>0</v>
          </cell>
          <cell r="BK127">
            <v>0</v>
          </cell>
        </row>
        <row r="128">
          <cell r="T128" t="str">
            <v>PRE DOWNTIME</v>
          </cell>
          <cell r="V128">
            <v>0</v>
          </cell>
          <cell r="W128">
            <v>60000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J128">
            <v>0</v>
          </cell>
          <cell r="BK128">
            <v>0</v>
          </cell>
        </row>
        <row r="129">
          <cell r="T129" t="str">
            <v>BACKGROUNDS</v>
          </cell>
          <cell r="V129">
            <v>44274.066319164602</v>
          </cell>
          <cell r="W129">
            <v>60000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2168.5116182725365</v>
          </cell>
          <cell r="AV129">
            <v>4029.8235921001065</v>
          </cell>
          <cell r="AW129">
            <v>2928.7536192926427</v>
          </cell>
          <cell r="AX129">
            <v>3228.8156868971791</v>
          </cell>
          <cell r="AY129">
            <v>3195.1259861679241</v>
          </cell>
          <cell r="AZ129">
            <v>2118.903449655686</v>
          </cell>
          <cell r="BA129">
            <v>11760.823760630472</v>
          </cell>
          <cell r="BB129">
            <v>2853.6236495778326</v>
          </cell>
          <cell r="BC129">
            <v>3389.8502404685496</v>
          </cell>
          <cell r="BD129">
            <v>4416.6223200000004</v>
          </cell>
          <cell r="BE129">
            <v>4183.2123961016732</v>
          </cell>
          <cell r="BF129">
            <v>0</v>
          </cell>
          <cell r="BG129">
            <v>0</v>
          </cell>
          <cell r="BH129">
            <v>0</v>
          </cell>
          <cell r="BJ129">
            <v>0</v>
          </cell>
          <cell r="BK129">
            <v>0</v>
          </cell>
        </row>
        <row r="130">
          <cell r="T130" t="str">
            <v>LAYOUTS</v>
          </cell>
          <cell r="U130">
            <v>9.9009759709437734E-2</v>
          </cell>
          <cell r="V130">
            <v>80208.475269764909</v>
          </cell>
          <cell r="W130">
            <v>1130400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1732.0178636821199</v>
          </cell>
          <cell r="AS130">
            <v>1875.9564301131923</v>
          </cell>
          <cell r="AT130">
            <v>5843.2364341781531</v>
          </cell>
          <cell r="AU130">
            <v>7583.6296806897026</v>
          </cell>
          <cell r="AV130">
            <v>5923.5718655284209</v>
          </cell>
          <cell r="AW130">
            <v>4518.7292942670792</v>
          </cell>
          <cell r="AX130">
            <v>5840.3874759042837</v>
          </cell>
          <cell r="AY130">
            <v>5645.4544799682171</v>
          </cell>
          <cell r="AZ130">
            <v>6719.7171195349429</v>
          </cell>
          <cell r="BA130">
            <v>6979.9810585183259</v>
          </cell>
          <cell r="BB130">
            <v>6557.5817166642018</v>
          </cell>
          <cell r="BC130">
            <v>6364.3577685364307</v>
          </cell>
          <cell r="BD130">
            <v>6253.8630000000003</v>
          </cell>
          <cell r="BE130">
            <v>8369.9910821798203</v>
          </cell>
          <cell r="BF130">
            <v>0</v>
          </cell>
          <cell r="BG130">
            <v>0</v>
          </cell>
          <cell r="BH130">
            <v>0</v>
          </cell>
          <cell r="BJ130">
            <v>0</v>
          </cell>
          <cell r="BK130">
            <v>0</v>
          </cell>
        </row>
        <row r="131">
          <cell r="T131" t="str">
            <v>PRODUCTION</v>
          </cell>
          <cell r="U131">
            <v>0.22292725679671649</v>
          </cell>
          <cell r="V131">
            <v>211870.06485959934</v>
          </cell>
          <cell r="W131">
            <v>950400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3518.3407847338499</v>
          </cell>
          <cell r="AW131">
            <v>7515.9846155627492</v>
          </cell>
          <cell r="AX131">
            <v>7704.9188252708136</v>
          </cell>
          <cell r="AY131">
            <v>21635.664197121168</v>
          </cell>
          <cell r="AZ131">
            <v>11261.879070113606</v>
          </cell>
          <cell r="BA131">
            <v>23127.379132341266</v>
          </cell>
          <cell r="BB131">
            <v>14543.835027283996</v>
          </cell>
          <cell r="BC131">
            <v>26073.366907773368</v>
          </cell>
          <cell r="BD131">
            <v>35523.176160000003</v>
          </cell>
          <cell r="BE131">
            <v>60965.520139398541</v>
          </cell>
          <cell r="BF131">
            <v>0</v>
          </cell>
          <cell r="BG131">
            <v>0</v>
          </cell>
          <cell r="BH131">
            <v>0</v>
          </cell>
          <cell r="BJ131">
            <v>0</v>
          </cell>
          <cell r="BK131">
            <v>0</v>
          </cell>
        </row>
        <row r="132">
          <cell r="T132" t="str">
            <v>INK &amp; PAINT</v>
          </cell>
          <cell r="V132">
            <v>0</v>
          </cell>
          <cell r="W132">
            <v>72000</v>
          </cell>
          <cell r="AA132">
            <v>0</v>
          </cell>
          <cell r="AB132">
            <v>0</v>
          </cell>
          <cell r="AC132">
            <v>0</v>
          </cell>
          <cell r="AD132">
            <v>0</v>
          </cell>
          <cell r="AE132">
            <v>556</v>
          </cell>
          <cell r="AF132">
            <v>0</v>
          </cell>
          <cell r="AG132">
            <v>0</v>
          </cell>
          <cell r="AH132">
            <v>225.55794045076053</v>
          </cell>
          <cell r="AI132">
            <v>0</v>
          </cell>
          <cell r="AJ132">
            <v>225.55628575430856</v>
          </cell>
          <cell r="AK132">
            <v>0</v>
          </cell>
          <cell r="AL132">
            <v>74.922477898637339</v>
          </cell>
          <cell r="AM132">
            <v>0</v>
          </cell>
          <cell r="AN132">
            <v>614.32809706842977</v>
          </cell>
          <cell r="AO132">
            <v>0</v>
          </cell>
          <cell r="AP132">
            <v>2915.9174162648774</v>
          </cell>
          <cell r="AQ132">
            <v>7867.1733779534479</v>
          </cell>
          <cell r="AR132">
            <v>5796.0630090061804</v>
          </cell>
          <cell r="AS132">
            <v>10917.317218452634</v>
          </cell>
          <cell r="AT132">
            <v>16850.030870536859</v>
          </cell>
          <cell r="AU132">
            <v>21323.60492802423</v>
          </cell>
          <cell r="AV132">
            <v>22660.759311022095</v>
          </cell>
          <cell r="AW132">
            <v>23097.534056273085</v>
          </cell>
          <cell r="AX132">
            <v>25784.693575916412</v>
          </cell>
          <cell r="AY132">
            <v>38119.240210559277</v>
          </cell>
          <cell r="AZ132">
            <v>29471.094694414289</v>
          </cell>
          <cell r="BA132">
            <v>48016.705091706404</v>
          </cell>
          <cell r="BB132">
            <v>8165.0692360868397</v>
          </cell>
          <cell r="BC132">
            <v>20644.313154318137</v>
          </cell>
          <cell r="BF132">
            <v>0</v>
          </cell>
          <cell r="BG132">
            <v>0</v>
          </cell>
          <cell r="BH132">
            <v>0</v>
          </cell>
          <cell r="BJ132">
            <v>0</v>
          </cell>
          <cell r="BK132">
            <v>0</v>
          </cell>
        </row>
        <row r="133">
          <cell r="T133" t="str">
            <v>TOTAL DIRECT</v>
          </cell>
          <cell r="V133">
            <v>458215.94553328701</v>
          </cell>
          <cell r="X133" t="str">
            <v>DIRECT</v>
          </cell>
          <cell r="AA133">
            <v>0</v>
          </cell>
          <cell r="AB133">
            <v>0</v>
          </cell>
          <cell r="AC133">
            <v>0</v>
          </cell>
          <cell r="AD133">
            <v>0</v>
          </cell>
          <cell r="AE133">
            <v>556</v>
          </cell>
          <cell r="AF133">
            <v>0</v>
          </cell>
          <cell r="AG133">
            <v>0</v>
          </cell>
          <cell r="AH133">
            <v>225.55794045076053</v>
          </cell>
          <cell r="AI133">
            <v>0</v>
          </cell>
          <cell r="AJ133">
            <v>225.55628575430856</v>
          </cell>
          <cell r="AK133">
            <v>0</v>
          </cell>
          <cell r="AL133">
            <v>74.922477898637339</v>
          </cell>
          <cell r="AM133">
            <v>0</v>
          </cell>
          <cell r="AN133">
            <v>614.32809706842977</v>
          </cell>
          <cell r="AO133">
            <v>0</v>
          </cell>
          <cell r="AP133">
            <v>2915.9174162648774</v>
          </cell>
          <cell r="AQ133">
            <v>7867.1733779534479</v>
          </cell>
          <cell r="AR133">
            <v>5796.0630090061804</v>
          </cell>
          <cell r="AS133">
            <v>10917.317218452634</v>
          </cell>
          <cell r="AT133">
            <v>16850.030870536859</v>
          </cell>
          <cell r="AU133">
            <v>21323.60492802423</v>
          </cell>
          <cell r="AV133">
            <v>22660.759311022095</v>
          </cell>
          <cell r="AW133">
            <v>23097.534056273085</v>
          </cell>
          <cell r="AX133">
            <v>25784.693575916412</v>
          </cell>
          <cell r="AY133">
            <v>38119.240210559277</v>
          </cell>
          <cell r="AZ133">
            <v>29471.094694414289</v>
          </cell>
          <cell r="BA133">
            <v>48016.705091706404</v>
          </cell>
          <cell r="BB133">
            <v>29601.204261530587</v>
          </cell>
          <cell r="BC133">
            <v>45184.228285368328</v>
          </cell>
          <cell r="BD133">
            <v>50945.861480000007</v>
          </cell>
          <cell r="BE133">
            <v>77968.152945086156</v>
          </cell>
        </row>
        <row r="134">
          <cell r="T134" t="str">
            <v>"L"TOTAL TO DATE</v>
          </cell>
          <cell r="V134">
            <v>397899.75224877341</v>
          </cell>
          <cell r="W134">
            <v>1519900</v>
          </cell>
          <cell r="X134" t="str">
            <v>DIRECT</v>
          </cell>
          <cell r="AA134">
            <v>0</v>
          </cell>
          <cell r="AB134">
            <v>0</v>
          </cell>
          <cell r="AC134">
            <v>0</v>
          </cell>
          <cell r="AD134">
            <v>0</v>
          </cell>
          <cell r="AE134">
            <v>556</v>
          </cell>
          <cell r="AF134">
            <v>556</v>
          </cell>
          <cell r="AG134">
            <v>556</v>
          </cell>
          <cell r="AH134">
            <v>781.5579404507605</v>
          </cell>
          <cell r="AI134">
            <v>781.5579404507605</v>
          </cell>
          <cell r="AJ134">
            <v>1007.114226205069</v>
          </cell>
          <cell r="AK134">
            <v>1007.114226205069</v>
          </cell>
          <cell r="AL134">
            <v>1082.0367041037064</v>
          </cell>
          <cell r="AM134">
            <v>1082.0367041037064</v>
          </cell>
          <cell r="AN134">
            <v>1696.3648011721361</v>
          </cell>
          <cell r="AO134">
            <v>1696.3648011721361</v>
          </cell>
          <cell r="AP134">
            <v>4612.282217437014</v>
          </cell>
          <cell r="AQ134">
            <v>12479.455595390462</v>
          </cell>
          <cell r="AR134">
            <v>18275.518604396642</v>
          </cell>
          <cell r="AS134">
            <v>29192.835822849276</v>
          </cell>
          <cell r="AT134">
            <v>46042.866693386139</v>
          </cell>
          <cell r="AU134">
            <v>67366.471621410368</v>
          </cell>
          <cell r="AV134">
            <v>90027.23093243246</v>
          </cell>
          <cell r="AW134">
            <v>113124.76498870554</v>
          </cell>
          <cell r="AX134">
            <v>138909.45856462195</v>
          </cell>
          <cell r="AY134">
            <v>177028.69877518123</v>
          </cell>
          <cell r="AZ134">
            <v>206499.79346959552</v>
          </cell>
          <cell r="BA134">
            <v>254516.49856130191</v>
          </cell>
          <cell r="BB134">
            <v>284117.70282283251</v>
          </cell>
          <cell r="BC134">
            <v>329301.93110820081</v>
          </cell>
          <cell r="BD134">
            <v>380247.79258820083</v>
          </cell>
          <cell r="BE134">
            <v>458215.94553328701</v>
          </cell>
        </row>
        <row r="135">
          <cell r="T135" t="str">
            <v>"L"TOTAL TO DATE</v>
          </cell>
          <cell r="V135">
            <v>595680.72919327312</v>
          </cell>
          <cell r="W135">
            <v>1262400</v>
          </cell>
          <cell r="X135" t="str">
            <v>cumulative</v>
          </cell>
          <cell r="AA135">
            <v>0</v>
          </cell>
          <cell r="AB135">
            <v>0</v>
          </cell>
          <cell r="AC135">
            <v>0</v>
          </cell>
          <cell r="AD135">
            <v>0</v>
          </cell>
          <cell r="AE135">
            <v>722.8</v>
          </cell>
          <cell r="AF135">
            <v>722.8</v>
          </cell>
          <cell r="AG135">
            <v>722.8</v>
          </cell>
          <cell r="AH135">
            <v>1016.0253225859886</v>
          </cell>
          <cell r="AI135">
            <v>1016.0253225859886</v>
          </cell>
          <cell r="AJ135">
            <v>1309.2484940665897</v>
          </cell>
          <cell r="AK135">
            <v>1309.2484940665897</v>
          </cell>
          <cell r="AL135">
            <v>1406.6477153348183</v>
          </cell>
          <cell r="AM135">
            <v>1406.6477153348183</v>
          </cell>
          <cell r="AN135">
            <v>2205.2742415237772</v>
          </cell>
          <cell r="AO135">
            <v>2205.2742415237772</v>
          </cell>
          <cell r="AP135">
            <v>5995.9668826681182</v>
          </cell>
          <cell r="AQ135">
            <v>16223.292274007599</v>
          </cell>
          <cell r="AR135">
            <v>23758.174185715634</v>
          </cell>
          <cell r="AS135">
            <v>37950.686569704063</v>
          </cell>
          <cell r="AT135">
            <v>59855.726701401982</v>
          </cell>
          <cell r="AU135">
            <v>87576.413107833476</v>
          </cell>
          <cell r="AV135">
            <v>117035.4002121622</v>
          </cell>
          <cell r="AW135">
            <v>147062.19448531722</v>
          </cell>
          <cell r="AX135">
            <v>180582.29613400853</v>
          </cell>
          <cell r="AY135">
            <v>230137.3084077356</v>
          </cell>
          <cell r="AZ135">
            <v>268449.73151047417</v>
          </cell>
          <cell r="BA135">
            <v>330871.44812969246</v>
          </cell>
          <cell r="BB135">
            <v>369353.01366968226</v>
          </cell>
          <cell r="BC135">
            <v>428092.51044066105</v>
          </cell>
          <cell r="BD135">
            <v>494322.1303646611</v>
          </cell>
          <cell r="BE135">
            <v>595680.72919327312</v>
          </cell>
        </row>
        <row r="136">
          <cell r="V136" t="str">
            <v>PROJECTED RTM</v>
          </cell>
          <cell r="X136">
            <v>35907</v>
          </cell>
          <cell r="Y136">
            <v>119</v>
          </cell>
          <cell r="Z136">
            <v>44.722222222222229</v>
          </cell>
          <cell r="AA136" t="str">
            <v/>
          </cell>
          <cell r="AB136" t="str">
            <v/>
          </cell>
          <cell r="AC136" t="str">
            <v/>
          </cell>
          <cell r="AD136" t="str">
            <v/>
          </cell>
          <cell r="AE136" t="str">
            <v/>
          </cell>
          <cell r="AF136" t="str">
            <v/>
          </cell>
          <cell r="AG136" t="str">
            <v/>
          </cell>
          <cell r="AH136" t="str">
            <v/>
          </cell>
          <cell r="AI136" t="str">
            <v/>
          </cell>
          <cell r="AJ136" t="str">
            <v/>
          </cell>
          <cell r="AK136" t="str">
            <v/>
          </cell>
          <cell r="AL136" t="str">
            <v/>
          </cell>
          <cell r="AM136" t="str">
            <v/>
          </cell>
          <cell r="AN136" t="str">
            <v/>
          </cell>
          <cell r="AO136" t="str">
            <v/>
          </cell>
          <cell r="AP136" t="str">
            <v/>
          </cell>
          <cell r="AQ136" t="str">
            <v/>
          </cell>
          <cell r="AR136" t="str">
            <v/>
          </cell>
          <cell r="AS136" t="str">
            <v/>
          </cell>
          <cell r="AT136" t="str">
            <v/>
          </cell>
          <cell r="AU136" t="str">
            <v/>
          </cell>
          <cell r="AV136" t="str">
            <v/>
          </cell>
          <cell r="AW136" t="str">
            <v/>
          </cell>
          <cell r="AX136" t="str">
            <v/>
          </cell>
          <cell r="AY136" t="str">
            <v/>
          </cell>
          <cell r="AZ136" t="str">
            <v/>
          </cell>
          <cell r="BA136" t="str">
            <v/>
          </cell>
          <cell r="BB136" t="str">
            <v/>
          </cell>
          <cell r="BC136" t="str">
            <v/>
          </cell>
          <cell r="BD136" t="str">
            <v/>
          </cell>
          <cell r="BE136" t="str">
            <v/>
          </cell>
          <cell r="BF136" t="str">
            <v/>
          </cell>
          <cell r="BG136" t="str">
            <v/>
          </cell>
          <cell r="BH136" t="str">
            <v/>
          </cell>
          <cell r="BJ136" t="str">
            <v/>
          </cell>
          <cell r="BK136" t="str">
            <v/>
          </cell>
          <cell r="BL136" t="str">
            <v/>
          </cell>
          <cell r="BM136" t="str">
            <v/>
          </cell>
          <cell r="BN136" t="str">
            <v/>
          </cell>
          <cell r="BO136" t="str">
            <v/>
          </cell>
          <cell r="BP136" t="str">
            <v/>
          </cell>
          <cell r="BQ136" t="str">
            <v/>
          </cell>
          <cell r="BR136" t="str">
            <v/>
          </cell>
          <cell r="BS136" t="str">
            <v/>
          </cell>
          <cell r="BT136" t="str">
            <v/>
          </cell>
          <cell r="BU136" t="str">
            <v/>
          </cell>
          <cell r="BV136" t="str">
            <v/>
          </cell>
          <cell r="BW136" t="str">
            <v/>
          </cell>
          <cell r="BX136" t="str">
            <v/>
          </cell>
          <cell r="BY136" t="str">
            <v/>
          </cell>
          <cell r="BZ136" t="str">
            <v/>
          </cell>
          <cell r="CA136" t="str">
            <v/>
          </cell>
          <cell r="CB136" t="str">
            <v/>
          </cell>
          <cell r="CC136" t="str">
            <v/>
          </cell>
          <cell r="CD136" t="str">
            <v/>
          </cell>
          <cell r="CE136" t="str">
            <v/>
          </cell>
          <cell r="CF136" t="str">
            <v/>
          </cell>
          <cell r="CG136" t="str">
            <v/>
          </cell>
          <cell r="CH136" t="str">
            <v/>
          </cell>
          <cell r="CI136" t="str">
            <v/>
          </cell>
          <cell r="CJ136" t="str">
            <v/>
          </cell>
          <cell r="CK136" t="str">
            <v/>
          </cell>
          <cell r="CL136" t="str">
            <v/>
          </cell>
          <cell r="CM136" t="str">
            <v/>
          </cell>
        </row>
        <row r="137">
          <cell r="V137" t="str">
            <v>PROJECTED RTM</v>
          </cell>
          <cell r="X137">
            <v>35907</v>
          </cell>
          <cell r="Y137">
            <v>119</v>
          </cell>
          <cell r="Z137">
            <v>39.666666666666671</v>
          </cell>
          <cell r="AA137" t="str">
            <v/>
          </cell>
          <cell r="AB137" t="str">
            <v/>
          </cell>
          <cell r="AC137" t="str">
            <v/>
          </cell>
          <cell r="AD137" t="str">
            <v/>
          </cell>
          <cell r="AE137" t="str">
            <v/>
          </cell>
          <cell r="AF137" t="str">
            <v/>
          </cell>
          <cell r="AG137" t="str">
            <v/>
          </cell>
          <cell r="AH137" t="str">
            <v/>
          </cell>
          <cell r="AI137" t="str">
            <v/>
          </cell>
          <cell r="AJ137" t="str">
            <v/>
          </cell>
          <cell r="AK137" t="str">
            <v/>
          </cell>
          <cell r="AL137" t="str">
            <v/>
          </cell>
          <cell r="AM137" t="str">
            <v/>
          </cell>
          <cell r="AN137" t="str">
            <v/>
          </cell>
          <cell r="AO137" t="str">
            <v/>
          </cell>
          <cell r="AP137" t="str">
            <v/>
          </cell>
          <cell r="AQ137" t="str">
            <v/>
          </cell>
          <cell r="AR137" t="str">
            <v/>
          </cell>
          <cell r="AS137" t="str">
            <v/>
          </cell>
          <cell r="BA137" t="str">
            <v/>
          </cell>
          <cell r="BB137" t="str">
            <v/>
          </cell>
          <cell r="BC137" t="str">
            <v/>
          </cell>
          <cell r="BD137" t="str">
            <v/>
          </cell>
          <cell r="BE137" t="str">
            <v/>
          </cell>
          <cell r="BF137" t="str">
            <v/>
          </cell>
          <cell r="BG137" t="str">
            <v/>
          </cell>
          <cell r="BH137" t="str">
            <v/>
          </cell>
          <cell r="BJ137" t="str">
            <v/>
          </cell>
          <cell r="BK137" t="str">
            <v/>
          </cell>
          <cell r="BL137" t="str">
            <v/>
          </cell>
          <cell r="BM137" t="str">
            <v/>
          </cell>
          <cell r="BN137" t="str">
            <v/>
          </cell>
          <cell r="BO137" t="str">
            <v/>
          </cell>
          <cell r="BP137" t="str">
            <v/>
          </cell>
          <cell r="BQ137" t="str">
            <v/>
          </cell>
          <cell r="BR137" t="str">
            <v/>
          </cell>
          <cell r="BS137" t="str">
            <v/>
          </cell>
          <cell r="BT137" t="str">
            <v/>
          </cell>
          <cell r="BU137" t="str">
            <v/>
          </cell>
          <cell r="BV137" t="str">
            <v/>
          </cell>
          <cell r="BW137" t="str">
            <v/>
          </cell>
          <cell r="BX137" t="str">
            <v/>
          </cell>
          <cell r="BY137" t="str">
            <v/>
          </cell>
          <cell r="BZ137" t="str">
            <v/>
          </cell>
          <cell r="CA137" t="str">
            <v/>
          </cell>
          <cell r="CB137" t="str">
            <v/>
          </cell>
          <cell r="CC137" t="str">
            <v/>
          </cell>
          <cell r="CD137" t="str">
            <v/>
          </cell>
          <cell r="CE137" t="str">
            <v/>
          </cell>
          <cell r="CF137" t="str">
            <v/>
          </cell>
          <cell r="CG137" t="str">
            <v/>
          </cell>
          <cell r="CH137" t="str">
            <v/>
          </cell>
          <cell r="CI137" t="str">
            <v/>
          </cell>
          <cell r="CJ137" t="str">
            <v/>
          </cell>
          <cell r="CK137" t="str">
            <v/>
          </cell>
          <cell r="CL137" t="str">
            <v/>
          </cell>
          <cell r="CM137" t="str">
            <v/>
          </cell>
        </row>
        <row r="138">
          <cell r="V138" t="str">
            <v>PROJECTED STREET</v>
          </cell>
          <cell r="X138">
            <v>35936</v>
          </cell>
        </row>
        <row r="139">
          <cell r="V139" t="str">
            <v>+ or - Scheduled Date</v>
          </cell>
          <cell r="X139">
            <v>25</v>
          </cell>
        </row>
        <row r="141">
          <cell r="N141" t="str">
            <v>ENGINEERING</v>
          </cell>
          <cell r="R141" t="str">
            <v>MAGOO FEATURE FILM</v>
          </cell>
          <cell r="W141" t="str">
            <v>FRAMES</v>
          </cell>
          <cell r="X141">
            <v>3000</v>
          </cell>
          <cell r="Y141" t="str">
            <v>WK Count</v>
          </cell>
          <cell r="Z141" t="str">
            <v>Total Days</v>
          </cell>
        </row>
        <row r="142">
          <cell r="N142" t="str">
            <v>ENGINEERING</v>
          </cell>
          <cell r="R142" t="str">
            <v>MAGOO FEATURE FILM</v>
          </cell>
          <cell r="V142" t="str">
            <v xml:space="preserve">START </v>
          </cell>
          <cell r="W142" t="str">
            <v>FRAMES</v>
          </cell>
          <cell r="X142">
            <v>3000</v>
          </cell>
          <cell r="Y142" t="str">
            <v>WK Count</v>
          </cell>
          <cell r="Z142" t="str">
            <v>Total Days</v>
          </cell>
          <cell r="CE142" t="str">
            <v/>
          </cell>
          <cell r="CF142" t="str">
            <v/>
          </cell>
          <cell r="CG142" t="str">
            <v/>
          </cell>
          <cell r="CH142" t="str">
            <v/>
          </cell>
          <cell r="CI142" t="str">
            <v/>
          </cell>
          <cell r="CJ142" t="str">
            <v/>
          </cell>
          <cell r="CK142" t="str">
            <v/>
          </cell>
          <cell r="CL142" t="str">
            <v/>
          </cell>
          <cell r="CM142" t="str">
            <v/>
          </cell>
          <cell r="CN142" t="str">
            <v/>
          </cell>
          <cell r="CO142" t="str">
            <v/>
          </cell>
          <cell r="CP142" t="str">
            <v/>
          </cell>
          <cell r="CQ142" t="str">
            <v/>
          </cell>
          <cell r="CR142" t="str">
            <v/>
          </cell>
          <cell r="CS142" t="str">
            <v/>
          </cell>
          <cell r="CT142" t="str">
            <v/>
          </cell>
          <cell r="CU142" t="str">
            <v/>
          </cell>
          <cell r="CV142" t="str">
            <v/>
          </cell>
          <cell r="CW142" t="str">
            <v/>
          </cell>
          <cell r="CX142" t="str">
            <v/>
          </cell>
          <cell r="CY142" t="str">
            <v/>
          </cell>
          <cell r="CZ142" t="str">
            <v/>
          </cell>
          <cell r="DA142" t="str">
            <v/>
          </cell>
          <cell r="DB142" t="str">
            <v/>
          </cell>
          <cell r="DC142" t="str">
            <v/>
          </cell>
          <cell r="DD142" t="str">
            <v/>
          </cell>
          <cell r="DE142" t="str">
            <v/>
          </cell>
          <cell r="DF142" t="str">
            <v/>
          </cell>
          <cell r="DG142" t="str">
            <v/>
          </cell>
          <cell r="DH142" t="str">
            <v/>
          </cell>
          <cell r="DI142" t="str">
            <v/>
          </cell>
          <cell r="DJ142" t="str">
            <v/>
          </cell>
          <cell r="DK142" t="str">
            <v/>
          </cell>
          <cell r="DL142" t="str">
            <v/>
          </cell>
          <cell r="DM142" t="str">
            <v/>
          </cell>
          <cell r="DN142" t="str">
            <v/>
          </cell>
          <cell r="DO142" t="str">
            <v/>
          </cell>
          <cell r="DP142" t="str">
            <v/>
          </cell>
          <cell r="DQ142" t="str">
            <v/>
          </cell>
          <cell r="DR142" t="str">
            <v/>
          </cell>
          <cell r="DS142" t="str">
            <v/>
          </cell>
          <cell r="DT142" t="str">
            <v/>
          </cell>
          <cell r="DU142" t="str">
            <v/>
          </cell>
          <cell r="DV142" t="str">
            <v/>
          </cell>
          <cell r="DW142" t="str">
            <v/>
          </cell>
          <cell r="DX142" t="str">
            <v/>
          </cell>
          <cell r="DY142" t="str">
            <v/>
          </cell>
          <cell r="DZ142" t="str">
            <v/>
          </cell>
          <cell r="EA142" t="str">
            <v/>
          </cell>
          <cell r="EB142" t="str">
            <v/>
          </cell>
          <cell r="EC142" t="str">
            <v/>
          </cell>
          <cell r="ED142" t="str">
            <v/>
          </cell>
          <cell r="EE142" t="str">
            <v/>
          </cell>
          <cell r="EF142" t="str">
            <v/>
          </cell>
          <cell r="EG142" t="str">
            <v/>
          </cell>
          <cell r="EH142" t="str">
            <v/>
          </cell>
          <cell r="EI142" t="str">
            <v/>
          </cell>
          <cell r="EJ142" t="str">
            <v/>
          </cell>
          <cell r="EK142" t="str">
            <v/>
          </cell>
          <cell r="EL142" t="str">
            <v/>
          </cell>
          <cell r="EM142" t="str">
            <v/>
          </cell>
          <cell r="EN142" t="str">
            <v/>
          </cell>
          <cell r="EO142" t="str">
            <v/>
          </cell>
          <cell r="EP142" t="str">
            <v/>
          </cell>
          <cell r="EQ142" t="str">
            <v/>
          </cell>
          <cell r="ER142" t="str">
            <v/>
          </cell>
          <cell r="ES142" t="str">
            <v/>
          </cell>
          <cell r="ET142" t="str">
            <v/>
          </cell>
          <cell r="EU142" t="str">
            <v/>
          </cell>
          <cell r="EV142" t="str">
            <v/>
          </cell>
        </row>
        <row r="143">
          <cell r="A143" t="str">
            <v>PREP</v>
          </cell>
          <cell r="F143" t="str">
            <v>ANIMATION</v>
          </cell>
          <cell r="I143" t="str">
            <v>INK &amp; PAINT</v>
          </cell>
          <cell r="L143" t="str">
            <v>ALPHA</v>
          </cell>
          <cell r="N143" t="str">
            <v>BETA</v>
          </cell>
          <cell r="P143" t="str">
            <v>RTM</v>
          </cell>
          <cell r="R143" t="str">
            <v>STREET</v>
          </cell>
          <cell r="T143" t="str">
            <v>Story Boards</v>
          </cell>
          <cell r="V143" t="str">
            <v xml:space="preserve">START </v>
          </cell>
          <cell r="W143" t="str">
            <v>END</v>
          </cell>
          <cell r="X143" t="str">
            <v>Billed As</v>
          </cell>
          <cell r="Y143">
            <v>0</v>
          </cell>
          <cell r="Z143" t="e">
            <v>#REF!</v>
          </cell>
          <cell r="CE143" t="str">
            <v/>
          </cell>
          <cell r="CF143" t="str">
            <v/>
          </cell>
          <cell r="CG143" t="str">
            <v/>
          </cell>
          <cell r="CH143" t="str">
            <v/>
          </cell>
          <cell r="CI143" t="str">
            <v/>
          </cell>
          <cell r="CJ143" t="str">
            <v/>
          </cell>
          <cell r="CK143" t="str">
            <v/>
          </cell>
          <cell r="CL143" t="str">
            <v/>
          </cell>
          <cell r="CM143" t="str">
            <v/>
          </cell>
          <cell r="CN143" t="str">
            <v/>
          </cell>
          <cell r="CO143" t="str">
            <v/>
          </cell>
          <cell r="CP143" t="str">
            <v/>
          </cell>
          <cell r="CQ143" t="str">
            <v/>
          </cell>
          <cell r="CR143" t="str">
            <v/>
          </cell>
          <cell r="CS143" t="str">
            <v/>
          </cell>
          <cell r="CT143" t="str">
            <v/>
          </cell>
          <cell r="CU143" t="str">
            <v/>
          </cell>
          <cell r="CV143" t="str">
            <v/>
          </cell>
          <cell r="CW143" t="str">
            <v/>
          </cell>
          <cell r="CX143" t="str">
            <v/>
          </cell>
          <cell r="CY143" t="str">
            <v/>
          </cell>
          <cell r="CZ143" t="str">
            <v/>
          </cell>
          <cell r="DA143" t="str">
            <v/>
          </cell>
          <cell r="DB143" t="str">
            <v/>
          </cell>
          <cell r="DC143" t="str">
            <v/>
          </cell>
          <cell r="DD143" t="str">
            <v/>
          </cell>
          <cell r="DE143" t="str">
            <v/>
          </cell>
          <cell r="DF143" t="str">
            <v/>
          </cell>
          <cell r="DG143" t="str">
            <v/>
          </cell>
          <cell r="DH143" t="str">
            <v/>
          </cell>
          <cell r="DI143" t="str">
            <v/>
          </cell>
          <cell r="DJ143" t="str">
            <v/>
          </cell>
          <cell r="DK143" t="str">
            <v/>
          </cell>
          <cell r="DL143" t="str">
            <v/>
          </cell>
          <cell r="DM143" t="str">
            <v/>
          </cell>
          <cell r="DN143" t="str">
            <v/>
          </cell>
          <cell r="DO143" t="str">
            <v/>
          </cell>
          <cell r="DP143" t="str">
            <v/>
          </cell>
          <cell r="DQ143" t="str">
            <v/>
          </cell>
          <cell r="DR143" t="str">
            <v/>
          </cell>
          <cell r="DS143" t="str">
            <v/>
          </cell>
          <cell r="DT143" t="str">
            <v/>
          </cell>
          <cell r="DU143" t="str">
            <v/>
          </cell>
          <cell r="DV143" t="str">
            <v/>
          </cell>
          <cell r="DW143" t="str">
            <v/>
          </cell>
          <cell r="DX143" t="str">
            <v/>
          </cell>
          <cell r="DY143" t="str">
            <v/>
          </cell>
          <cell r="DZ143" t="str">
            <v/>
          </cell>
          <cell r="EA143" t="str">
            <v/>
          </cell>
          <cell r="EB143" t="str">
            <v/>
          </cell>
          <cell r="EC143" t="str">
            <v/>
          </cell>
          <cell r="ED143" t="str">
            <v/>
          </cell>
          <cell r="EE143" t="str">
            <v/>
          </cell>
          <cell r="EF143" t="str">
            <v/>
          </cell>
          <cell r="EG143" t="str">
            <v/>
          </cell>
          <cell r="EH143" t="str">
            <v/>
          </cell>
          <cell r="EI143" t="str">
            <v/>
          </cell>
          <cell r="EJ143" t="str">
            <v/>
          </cell>
          <cell r="EK143" t="str">
            <v/>
          </cell>
          <cell r="EL143" t="str">
            <v/>
          </cell>
          <cell r="EM143" t="str">
            <v/>
          </cell>
          <cell r="EN143" t="str">
            <v/>
          </cell>
          <cell r="EO143" t="str">
            <v/>
          </cell>
          <cell r="EP143" t="str">
            <v/>
          </cell>
          <cell r="EQ143" t="str">
            <v/>
          </cell>
          <cell r="ER143" t="str">
            <v/>
          </cell>
          <cell r="ES143" t="str">
            <v/>
          </cell>
          <cell r="ET143" t="str">
            <v/>
          </cell>
          <cell r="EU143" t="str">
            <v/>
          </cell>
          <cell r="EV143" t="str">
            <v/>
          </cell>
        </row>
        <row r="144">
          <cell r="A144" t="str">
            <v>PREP</v>
          </cell>
          <cell r="F144" t="str">
            <v>ANIMATION</v>
          </cell>
          <cell r="I144" t="str">
            <v>INK &amp; PAINT</v>
          </cell>
          <cell r="L144" t="str">
            <v>ALPHA</v>
          </cell>
          <cell r="N144" t="str">
            <v>BETA</v>
          </cell>
          <cell r="P144" t="str">
            <v>RTM</v>
          </cell>
          <cell r="R144" t="str">
            <v>STREET</v>
          </cell>
          <cell r="S144" t="str">
            <v>PRODUCTION TO DATE</v>
          </cell>
          <cell r="T144" t="str">
            <v>Story Boards</v>
          </cell>
          <cell r="W144">
            <v>35697</v>
          </cell>
          <cell r="X144" t="str">
            <v>TEST</v>
          </cell>
          <cell r="Y144">
            <v>0</v>
          </cell>
          <cell r="Z144" t="e">
            <v>#REF!</v>
          </cell>
          <cell r="CE144" t="str">
            <v/>
          </cell>
          <cell r="CF144" t="str">
            <v/>
          </cell>
          <cell r="CG144" t="str">
            <v/>
          </cell>
          <cell r="CH144" t="str">
            <v/>
          </cell>
          <cell r="CI144" t="str">
            <v/>
          </cell>
          <cell r="CJ144" t="str">
            <v/>
          </cell>
          <cell r="CK144" t="str">
            <v/>
          </cell>
          <cell r="CL144" t="str">
            <v/>
          </cell>
          <cell r="CM144" t="str">
            <v/>
          </cell>
          <cell r="CN144" t="str">
            <v/>
          </cell>
          <cell r="CO144" t="str">
            <v/>
          </cell>
          <cell r="CP144" t="str">
            <v/>
          </cell>
          <cell r="CQ144" t="str">
            <v/>
          </cell>
          <cell r="CR144" t="str">
            <v/>
          </cell>
          <cell r="CS144" t="str">
            <v/>
          </cell>
          <cell r="CT144" t="str">
            <v/>
          </cell>
          <cell r="CU144" t="str">
            <v/>
          </cell>
          <cell r="CV144" t="str">
            <v/>
          </cell>
          <cell r="CW144" t="str">
            <v/>
          </cell>
          <cell r="CX144" t="str">
            <v/>
          </cell>
          <cell r="CY144" t="str">
            <v/>
          </cell>
          <cell r="CZ144" t="str">
            <v/>
          </cell>
          <cell r="DA144" t="str">
            <v/>
          </cell>
          <cell r="DB144" t="str">
            <v/>
          </cell>
          <cell r="DC144" t="str">
            <v/>
          </cell>
          <cell r="DD144" t="str">
            <v/>
          </cell>
          <cell r="DE144" t="str">
            <v/>
          </cell>
          <cell r="DF144" t="str">
            <v/>
          </cell>
          <cell r="DG144" t="str">
            <v/>
          </cell>
          <cell r="DH144" t="str">
            <v/>
          </cell>
          <cell r="DI144" t="str">
            <v/>
          </cell>
          <cell r="DJ144" t="str">
            <v/>
          </cell>
          <cell r="DK144" t="str">
            <v/>
          </cell>
          <cell r="DL144" t="str">
            <v/>
          </cell>
          <cell r="DM144" t="str">
            <v/>
          </cell>
          <cell r="DN144" t="str">
            <v/>
          </cell>
          <cell r="DO144" t="str">
            <v/>
          </cell>
          <cell r="DP144" t="str">
            <v/>
          </cell>
          <cell r="DQ144" t="str">
            <v/>
          </cell>
          <cell r="DR144" t="str">
            <v/>
          </cell>
          <cell r="DS144" t="str">
            <v/>
          </cell>
          <cell r="DT144" t="str">
            <v/>
          </cell>
          <cell r="DU144" t="str">
            <v/>
          </cell>
          <cell r="DV144" t="str">
            <v/>
          </cell>
          <cell r="DW144" t="str">
            <v/>
          </cell>
          <cell r="DX144" t="str">
            <v/>
          </cell>
          <cell r="DY144" t="str">
            <v/>
          </cell>
          <cell r="DZ144" t="str">
            <v/>
          </cell>
          <cell r="EA144" t="str">
            <v/>
          </cell>
          <cell r="EB144" t="str">
            <v/>
          </cell>
          <cell r="EC144" t="str">
            <v/>
          </cell>
          <cell r="ED144" t="str">
            <v/>
          </cell>
          <cell r="EE144" t="str">
            <v/>
          </cell>
          <cell r="EF144" t="str">
            <v/>
          </cell>
          <cell r="EG144" t="str">
            <v/>
          </cell>
          <cell r="EH144" t="str">
            <v/>
          </cell>
          <cell r="EI144" t="str">
            <v/>
          </cell>
          <cell r="EJ144" t="str">
            <v/>
          </cell>
          <cell r="EK144" t="str">
            <v/>
          </cell>
          <cell r="EL144" t="str">
            <v/>
          </cell>
          <cell r="EM144" t="str">
            <v/>
          </cell>
          <cell r="EN144" t="str">
            <v/>
          </cell>
          <cell r="EO144" t="str">
            <v/>
          </cell>
          <cell r="EP144" t="str">
            <v/>
          </cell>
          <cell r="EQ144" t="str">
            <v/>
          </cell>
          <cell r="ER144" t="str">
            <v/>
          </cell>
          <cell r="ES144" t="str">
            <v/>
          </cell>
          <cell r="ET144" t="str">
            <v/>
          </cell>
          <cell r="EU144" t="str">
            <v/>
          </cell>
          <cell r="EV144" t="str">
            <v/>
          </cell>
        </row>
        <row r="145">
          <cell r="S145" t="str">
            <v>PRODUCTION TO DATE</v>
          </cell>
          <cell r="T145" t="str">
            <v>Film &amp; Animatic</v>
          </cell>
          <cell r="V145">
            <v>35702</v>
          </cell>
          <cell r="W145">
            <v>35699</v>
          </cell>
          <cell r="X145" t="str">
            <v>TEST</v>
          </cell>
        </row>
        <row r="146">
          <cell r="T146" t="str">
            <v>Finalize StoryBoards</v>
          </cell>
          <cell r="V146">
            <v>35702</v>
          </cell>
          <cell r="W146">
            <v>35706</v>
          </cell>
          <cell r="X146" t="str">
            <v>TEST</v>
          </cell>
        </row>
        <row r="147">
          <cell r="T147" t="str">
            <v>LAYOUTS</v>
          </cell>
          <cell r="V147">
            <v>35709</v>
          </cell>
          <cell r="W147">
            <v>35727</v>
          </cell>
          <cell r="X147" t="str">
            <v>LAYOUT</v>
          </cell>
        </row>
        <row r="148">
          <cell r="T148" t="str">
            <v>2D ANIMATION</v>
          </cell>
          <cell r="V148">
            <v>35716</v>
          </cell>
          <cell r="W148">
            <v>35741</v>
          </cell>
          <cell r="X148" t="str">
            <v>2D</v>
          </cell>
        </row>
        <row r="149">
          <cell r="T149" t="str">
            <v>3D ANIMATION</v>
          </cell>
          <cell r="V149">
            <v>35716</v>
          </cell>
          <cell r="W149">
            <v>35746</v>
          </cell>
          <cell r="X149" t="str">
            <v>3D</v>
          </cell>
        </row>
        <row r="150">
          <cell r="T150" t="str">
            <v>CLEANUP</v>
          </cell>
          <cell r="V150">
            <v>35723</v>
          </cell>
          <cell r="W150">
            <v>35746</v>
          </cell>
          <cell r="X150" t="str">
            <v>2D</v>
          </cell>
        </row>
        <row r="151">
          <cell r="T151" t="str">
            <v>CHECKING</v>
          </cell>
          <cell r="V151">
            <v>35737</v>
          </cell>
          <cell r="W151">
            <v>35750</v>
          </cell>
          <cell r="X151" t="str">
            <v>2D</v>
          </cell>
        </row>
        <row r="152">
          <cell r="T152" t="str">
            <v>DIP &amp; COMPOSITE</v>
          </cell>
          <cell r="V152">
            <v>35744</v>
          </cell>
          <cell r="W152">
            <v>35760</v>
          </cell>
          <cell r="X152" t="str">
            <v>POST</v>
          </cell>
        </row>
        <row r="153">
          <cell r="T153" t="str">
            <v>FINAL LAB</v>
          </cell>
          <cell r="V153">
            <v>35760</v>
          </cell>
          <cell r="W153">
            <v>35765</v>
          </cell>
          <cell r="X153" t="str">
            <v>FINAL LAB</v>
          </cell>
          <cell r="CE153" t="str">
            <v/>
          </cell>
          <cell r="CF153" t="str">
            <v/>
          </cell>
          <cell r="CG153" t="str">
            <v/>
          </cell>
          <cell r="CH153" t="str">
            <v/>
          </cell>
          <cell r="CI153" t="str">
            <v/>
          </cell>
          <cell r="CJ153" t="str">
            <v/>
          </cell>
          <cell r="CK153" t="str">
            <v/>
          </cell>
          <cell r="CL153" t="str">
            <v/>
          </cell>
          <cell r="CM153" t="str">
            <v/>
          </cell>
          <cell r="CN153" t="str">
            <v/>
          </cell>
          <cell r="CO153" t="str">
            <v/>
          </cell>
          <cell r="CP153" t="str">
            <v/>
          </cell>
          <cell r="CQ153" t="str">
            <v/>
          </cell>
          <cell r="CR153" t="str">
            <v/>
          </cell>
          <cell r="CS153" t="str">
            <v/>
          </cell>
          <cell r="CT153" t="str">
            <v/>
          </cell>
          <cell r="CU153" t="str">
            <v/>
          </cell>
          <cell r="CV153" t="str">
            <v/>
          </cell>
          <cell r="CW153" t="str">
            <v/>
          </cell>
          <cell r="CX153" t="str">
            <v/>
          </cell>
          <cell r="CY153" t="str">
            <v/>
          </cell>
          <cell r="CZ153" t="str">
            <v/>
          </cell>
          <cell r="DA153" t="str">
            <v/>
          </cell>
          <cell r="DB153" t="str">
            <v/>
          </cell>
          <cell r="DC153" t="str">
            <v/>
          </cell>
          <cell r="DD153" t="str">
            <v/>
          </cell>
          <cell r="DE153" t="str">
            <v/>
          </cell>
          <cell r="DF153" t="str">
            <v/>
          </cell>
          <cell r="DG153" t="str">
            <v/>
          </cell>
          <cell r="DH153" t="str">
            <v/>
          </cell>
          <cell r="DI153" t="str">
            <v/>
          </cell>
          <cell r="DJ153" t="str">
            <v/>
          </cell>
          <cell r="DK153" t="str">
            <v/>
          </cell>
          <cell r="DL153" t="str">
            <v/>
          </cell>
          <cell r="DM153" t="str">
            <v/>
          </cell>
          <cell r="DN153" t="str">
            <v/>
          </cell>
          <cell r="DO153" t="str">
            <v/>
          </cell>
          <cell r="DP153" t="str">
            <v/>
          </cell>
          <cell r="DQ153" t="str">
            <v/>
          </cell>
          <cell r="DR153" t="str">
            <v/>
          </cell>
          <cell r="DS153" t="str">
            <v/>
          </cell>
          <cell r="DT153" t="str">
            <v/>
          </cell>
          <cell r="DU153" t="str">
            <v/>
          </cell>
          <cell r="DV153" t="str">
            <v/>
          </cell>
          <cell r="DW153" t="str">
            <v/>
          </cell>
          <cell r="DX153" t="str">
            <v/>
          </cell>
          <cell r="DY153" t="str">
            <v/>
          </cell>
          <cell r="DZ153" t="str">
            <v/>
          </cell>
          <cell r="EA153" t="str">
            <v/>
          </cell>
          <cell r="EB153" t="str">
            <v/>
          </cell>
          <cell r="EC153" t="str">
            <v/>
          </cell>
          <cell r="ED153" t="str">
            <v/>
          </cell>
          <cell r="EE153" t="str">
            <v/>
          </cell>
          <cell r="EF153" t="str">
            <v/>
          </cell>
          <cell r="EG153" t="str">
            <v/>
          </cell>
          <cell r="EH153" t="str">
            <v/>
          </cell>
          <cell r="EI153" t="str">
            <v/>
          </cell>
          <cell r="EJ153" t="str">
            <v/>
          </cell>
          <cell r="EK153" t="str">
            <v/>
          </cell>
          <cell r="EL153" t="str">
            <v/>
          </cell>
          <cell r="EM153" t="str">
            <v/>
          </cell>
          <cell r="EN153" t="str">
            <v/>
          </cell>
          <cell r="EO153" t="str">
            <v/>
          </cell>
          <cell r="EP153" t="str">
            <v/>
          </cell>
          <cell r="EQ153" t="str">
            <v/>
          </cell>
          <cell r="ER153" t="str">
            <v/>
          </cell>
          <cell r="ES153" t="str">
            <v/>
          </cell>
          <cell r="ET153" t="str">
            <v/>
          </cell>
          <cell r="EU153" t="str">
            <v/>
          </cell>
          <cell r="EV153" t="str">
            <v/>
          </cell>
        </row>
        <row r="154">
          <cell r="S154" t="str">
            <v>COST TO DATE</v>
          </cell>
          <cell r="V154" t="str">
            <v>DIRECT TO DATE</v>
          </cell>
          <cell r="CE154" t="str">
            <v/>
          </cell>
          <cell r="CF154" t="str">
            <v/>
          </cell>
          <cell r="CG154" t="str">
            <v/>
          </cell>
          <cell r="CH154" t="str">
            <v/>
          </cell>
          <cell r="CI154" t="str">
            <v/>
          </cell>
          <cell r="CJ154" t="str">
            <v/>
          </cell>
          <cell r="CK154" t="str">
            <v/>
          </cell>
          <cell r="CL154" t="str">
            <v/>
          </cell>
          <cell r="CM154" t="str">
            <v/>
          </cell>
          <cell r="CN154" t="str">
            <v/>
          </cell>
          <cell r="CO154" t="str">
            <v/>
          </cell>
          <cell r="CP154" t="str">
            <v/>
          </cell>
          <cell r="CQ154" t="str">
            <v/>
          </cell>
          <cell r="CR154" t="str">
            <v/>
          </cell>
          <cell r="CS154" t="str">
            <v/>
          </cell>
          <cell r="CT154" t="str">
            <v/>
          </cell>
          <cell r="CU154" t="str">
            <v/>
          </cell>
          <cell r="CV154" t="str">
            <v/>
          </cell>
          <cell r="CW154" t="str">
            <v/>
          </cell>
          <cell r="CX154" t="str">
            <v/>
          </cell>
          <cell r="CY154" t="str">
            <v/>
          </cell>
          <cell r="CZ154" t="str">
            <v/>
          </cell>
          <cell r="DA154" t="str">
            <v/>
          </cell>
          <cell r="DB154" t="str">
            <v/>
          </cell>
          <cell r="DC154" t="str">
            <v/>
          </cell>
          <cell r="DD154" t="str">
            <v/>
          </cell>
          <cell r="DE154" t="str">
            <v/>
          </cell>
          <cell r="DF154" t="str">
            <v/>
          </cell>
          <cell r="DG154" t="str">
            <v/>
          </cell>
          <cell r="DH154" t="str">
            <v/>
          </cell>
          <cell r="DI154" t="str">
            <v/>
          </cell>
          <cell r="DJ154" t="str">
            <v/>
          </cell>
          <cell r="DK154" t="str">
            <v/>
          </cell>
          <cell r="DL154" t="str">
            <v/>
          </cell>
          <cell r="DM154" t="str">
            <v/>
          </cell>
          <cell r="DN154" t="str">
            <v/>
          </cell>
          <cell r="DO154" t="str">
            <v/>
          </cell>
          <cell r="DP154" t="str">
            <v/>
          </cell>
          <cell r="DQ154" t="str">
            <v/>
          </cell>
          <cell r="DR154" t="str">
            <v/>
          </cell>
          <cell r="DS154" t="str">
            <v/>
          </cell>
          <cell r="DT154" t="str">
            <v/>
          </cell>
          <cell r="DU154" t="str">
            <v/>
          </cell>
          <cell r="DV154" t="str">
            <v/>
          </cell>
          <cell r="DW154" t="str">
            <v/>
          </cell>
          <cell r="DX154" t="str">
            <v/>
          </cell>
          <cell r="DY154" t="str">
            <v/>
          </cell>
          <cell r="DZ154" t="str">
            <v/>
          </cell>
          <cell r="EA154" t="str">
            <v/>
          </cell>
          <cell r="EB154" t="str">
            <v/>
          </cell>
          <cell r="EC154" t="str">
            <v/>
          </cell>
          <cell r="ED154" t="str">
            <v/>
          </cell>
          <cell r="EE154" t="str">
            <v/>
          </cell>
          <cell r="EF154" t="str">
            <v/>
          </cell>
          <cell r="EG154" t="str">
            <v/>
          </cell>
          <cell r="EH154" t="str">
            <v/>
          </cell>
          <cell r="EI154" t="str">
            <v/>
          </cell>
          <cell r="EJ154" t="str">
            <v/>
          </cell>
          <cell r="EK154" t="str">
            <v/>
          </cell>
          <cell r="EL154" t="str">
            <v/>
          </cell>
          <cell r="EM154" t="str">
            <v/>
          </cell>
          <cell r="EN154" t="str">
            <v/>
          </cell>
          <cell r="EO154" t="str">
            <v/>
          </cell>
          <cell r="EP154" t="str">
            <v/>
          </cell>
          <cell r="EQ154" t="str">
            <v/>
          </cell>
          <cell r="ER154" t="str">
            <v/>
          </cell>
          <cell r="ES154" t="str">
            <v/>
          </cell>
          <cell r="ET154" t="str">
            <v/>
          </cell>
          <cell r="EU154" t="str">
            <v/>
          </cell>
          <cell r="EV154" t="str">
            <v/>
          </cell>
        </row>
        <row r="155">
          <cell r="S155" t="str">
            <v>COST TO DATE</v>
          </cell>
          <cell r="T155" t="str">
            <v>TEST</v>
          </cell>
          <cell r="V155" t="str">
            <v>DIRECT TO DATE</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21030.803483748608</v>
          </cell>
          <cell r="AW155">
            <v>14839.647470976515</v>
          </cell>
          <cell r="AX155">
            <v>22.73</v>
          </cell>
          <cell r="AY155">
            <v>718.75</v>
          </cell>
          <cell r="AZ155">
            <v>0</v>
          </cell>
          <cell r="BA155">
            <v>0</v>
          </cell>
          <cell r="BB155">
            <v>0</v>
          </cell>
          <cell r="BC155">
            <v>0</v>
          </cell>
          <cell r="BD155">
            <v>0</v>
          </cell>
          <cell r="BE155">
            <v>0</v>
          </cell>
          <cell r="BF155">
            <v>0</v>
          </cell>
          <cell r="BG155">
            <v>0</v>
          </cell>
          <cell r="BH155">
            <v>0</v>
          </cell>
          <cell r="BJ155">
            <v>0</v>
          </cell>
          <cell r="BK155">
            <v>0</v>
          </cell>
          <cell r="BL155">
            <v>0</v>
          </cell>
          <cell r="BM155">
            <v>0</v>
          </cell>
          <cell r="BN155">
            <v>0</v>
          </cell>
          <cell r="BO155">
            <v>0</v>
          </cell>
          <cell r="BP155">
            <v>0</v>
          </cell>
          <cell r="BQ155">
            <v>0</v>
          </cell>
        </row>
        <row r="156">
          <cell r="T156" t="str">
            <v>TEST</v>
          </cell>
          <cell r="V156">
            <v>36611.930954725125</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21030.803483748608</v>
          </cell>
          <cell r="AW156">
            <v>14839.647470976515</v>
          </cell>
          <cell r="AX156">
            <v>22.73</v>
          </cell>
          <cell r="AY156">
            <v>718.75</v>
          </cell>
          <cell r="AZ156">
            <v>0</v>
          </cell>
          <cell r="BA156">
            <v>0</v>
          </cell>
          <cell r="BB156">
            <v>0</v>
          </cell>
          <cell r="BC156">
            <v>0</v>
          </cell>
          <cell r="BD156">
            <v>0</v>
          </cell>
          <cell r="BE156">
            <v>0</v>
          </cell>
          <cell r="BF156">
            <v>0</v>
          </cell>
          <cell r="BG156">
            <v>0</v>
          </cell>
          <cell r="BH156">
            <v>0</v>
          </cell>
          <cell r="BJ156">
            <v>0</v>
          </cell>
          <cell r="BK156">
            <v>0</v>
          </cell>
          <cell r="BL156">
            <v>0</v>
          </cell>
          <cell r="BM156">
            <v>0</v>
          </cell>
          <cell r="BN156">
            <v>0</v>
          </cell>
          <cell r="BO156">
            <v>0</v>
          </cell>
          <cell r="BP156">
            <v>0</v>
          </cell>
          <cell r="BQ156">
            <v>0</v>
          </cell>
        </row>
        <row r="157">
          <cell r="T157" t="str">
            <v>LAYOUTS</v>
          </cell>
          <cell r="V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0</v>
          </cell>
          <cell r="BD157">
            <v>0</v>
          </cell>
          <cell r="BE157">
            <v>0</v>
          </cell>
          <cell r="BF157">
            <v>0</v>
          </cell>
          <cell r="BG157">
            <v>0</v>
          </cell>
          <cell r="BH157">
            <v>0</v>
          </cell>
          <cell r="BJ157">
            <v>0</v>
          </cell>
          <cell r="BK157">
            <v>0</v>
          </cell>
          <cell r="BL157">
            <v>0</v>
          </cell>
          <cell r="BM157">
            <v>0</v>
          </cell>
          <cell r="BN157">
            <v>0</v>
          </cell>
          <cell r="BO157">
            <v>0</v>
          </cell>
          <cell r="BP157">
            <v>0</v>
          </cell>
          <cell r="BQ157">
            <v>0</v>
          </cell>
        </row>
        <row r="158">
          <cell r="T158" t="str">
            <v>2D ANIMATION</v>
          </cell>
          <cell r="V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0</v>
          </cell>
          <cell r="BD158">
            <v>0</v>
          </cell>
          <cell r="BE158">
            <v>0</v>
          </cell>
          <cell r="BF158">
            <v>0</v>
          </cell>
          <cell r="BG158">
            <v>0</v>
          </cell>
          <cell r="BH158">
            <v>0</v>
          </cell>
          <cell r="BJ158">
            <v>0</v>
          </cell>
          <cell r="BK158">
            <v>0</v>
          </cell>
          <cell r="BL158">
            <v>0</v>
          </cell>
          <cell r="BM158">
            <v>0</v>
          </cell>
          <cell r="BN158">
            <v>0</v>
          </cell>
          <cell r="BO158">
            <v>0</v>
          </cell>
          <cell r="BP158">
            <v>0</v>
          </cell>
          <cell r="BQ158">
            <v>0</v>
          </cell>
        </row>
        <row r="159">
          <cell r="T159" t="str">
            <v>3D ANIMATION</v>
          </cell>
          <cell r="V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0</v>
          </cell>
          <cell r="BD159">
            <v>0</v>
          </cell>
          <cell r="BE159">
            <v>0</v>
          </cell>
          <cell r="BF159">
            <v>0</v>
          </cell>
          <cell r="BG159">
            <v>0</v>
          </cell>
          <cell r="BH159">
            <v>0</v>
          </cell>
          <cell r="BJ159">
            <v>0</v>
          </cell>
          <cell r="BK159">
            <v>0</v>
          </cell>
          <cell r="BL159">
            <v>0</v>
          </cell>
          <cell r="BM159">
            <v>0</v>
          </cell>
          <cell r="BN159">
            <v>0</v>
          </cell>
          <cell r="BO159">
            <v>0</v>
          </cell>
          <cell r="BP159">
            <v>0</v>
          </cell>
          <cell r="BQ159">
            <v>0</v>
          </cell>
        </row>
        <row r="160">
          <cell r="T160" t="str">
            <v>POST</v>
          </cell>
          <cell r="V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0</v>
          </cell>
          <cell r="BD160">
            <v>0</v>
          </cell>
          <cell r="BE160">
            <v>0</v>
          </cell>
          <cell r="BF160">
            <v>0</v>
          </cell>
          <cell r="BG160">
            <v>0</v>
          </cell>
          <cell r="BH160">
            <v>0</v>
          </cell>
          <cell r="BJ160">
            <v>0</v>
          </cell>
          <cell r="BK160">
            <v>0</v>
          </cell>
          <cell r="BL160">
            <v>0</v>
          </cell>
          <cell r="BM160">
            <v>0</v>
          </cell>
          <cell r="BN160">
            <v>0</v>
          </cell>
          <cell r="BO160">
            <v>0</v>
          </cell>
          <cell r="BP160">
            <v>0</v>
          </cell>
          <cell r="BQ160">
            <v>0</v>
          </cell>
        </row>
        <row r="161">
          <cell r="T161" t="str">
            <v>FINAL LAB</v>
          </cell>
          <cell r="V161">
            <v>14978.465132694124</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4724.5948103852506</v>
          </cell>
          <cell r="AY161">
            <v>4955.8712437185713</v>
          </cell>
          <cell r="AZ161">
            <v>2629.7578282211111</v>
          </cell>
          <cell r="BA161">
            <v>2519.2112503691919</v>
          </cell>
          <cell r="BB161">
            <v>0</v>
          </cell>
          <cell r="BC161">
            <v>0</v>
          </cell>
          <cell r="BD161">
            <v>0</v>
          </cell>
          <cell r="BE161">
            <v>149.03</v>
          </cell>
          <cell r="BF161">
            <v>0</v>
          </cell>
          <cell r="BG161">
            <v>0</v>
          </cell>
          <cell r="BH161">
            <v>0</v>
          </cell>
          <cell r="BJ161">
            <v>0</v>
          </cell>
          <cell r="BK161">
            <v>0</v>
          </cell>
          <cell r="BL161">
            <v>0</v>
          </cell>
          <cell r="BM161">
            <v>0</v>
          </cell>
          <cell r="BN161">
            <v>0</v>
          </cell>
          <cell r="BO161">
            <v>0</v>
          </cell>
          <cell r="BP161">
            <v>0</v>
          </cell>
          <cell r="BQ161">
            <v>0</v>
          </cell>
        </row>
        <row r="162">
          <cell r="T162" t="str">
            <v>TOTAL COST</v>
          </cell>
          <cell r="V162">
            <v>14978.465132694124</v>
          </cell>
          <cell r="X162" t="str">
            <v>WEEKLY COST</v>
          </cell>
          <cell r="AE162">
            <v>0</v>
          </cell>
          <cell r="AF162">
            <v>0</v>
          </cell>
          <cell r="AG162">
            <v>0</v>
          </cell>
          <cell r="AH162">
            <v>0</v>
          </cell>
          <cell r="AI162">
            <v>0</v>
          </cell>
          <cell r="AJ162">
            <v>0</v>
          </cell>
          <cell r="AK162">
            <v>0</v>
          </cell>
          <cell r="AL162">
            <v>0</v>
          </cell>
          <cell r="AM162">
            <v>0</v>
          </cell>
          <cell r="AN162">
            <v>0</v>
          </cell>
          <cell r="AO162">
            <v>0</v>
          </cell>
          <cell r="AP162">
            <v>0</v>
          </cell>
          <cell r="AQ162">
            <v>0</v>
          </cell>
          <cell r="AR162">
            <v>0</v>
          </cell>
          <cell r="AS162">
            <v>0</v>
          </cell>
          <cell r="AT162">
            <v>0</v>
          </cell>
          <cell r="AU162">
            <v>0</v>
          </cell>
          <cell r="AV162">
            <v>0</v>
          </cell>
          <cell r="AW162">
            <v>0</v>
          </cell>
          <cell r="AX162">
            <v>4724.5948103852506</v>
          </cell>
          <cell r="AY162">
            <v>4955.8712437185713</v>
          </cell>
          <cell r="AZ162">
            <v>2629.7578282211111</v>
          </cell>
          <cell r="BA162">
            <v>2519.2112503691919</v>
          </cell>
          <cell r="BB162">
            <v>0</v>
          </cell>
          <cell r="BC162">
            <v>0</v>
          </cell>
          <cell r="BD162">
            <v>0</v>
          </cell>
          <cell r="BE162">
            <v>149.03</v>
          </cell>
          <cell r="BF162">
            <v>0</v>
          </cell>
          <cell r="BG162">
            <v>0</v>
          </cell>
          <cell r="BH162">
            <v>0</v>
          </cell>
          <cell r="BJ162">
            <v>0</v>
          </cell>
          <cell r="BK162">
            <v>0</v>
          </cell>
          <cell r="BL162">
            <v>0</v>
          </cell>
          <cell r="BM162">
            <v>0</v>
          </cell>
          <cell r="BN162">
            <v>0</v>
          </cell>
          <cell r="BO162">
            <v>0</v>
          </cell>
          <cell r="BP162">
            <v>0</v>
          </cell>
          <cell r="BQ162">
            <v>0</v>
          </cell>
        </row>
        <row r="163">
          <cell r="V163">
            <v>20761.209185771775</v>
          </cell>
          <cell r="X163" t="str">
            <v>WEEKLY COST</v>
          </cell>
          <cell r="AE163">
            <v>0</v>
          </cell>
          <cell r="AF163">
            <v>0</v>
          </cell>
          <cell r="AG163">
            <v>0</v>
          </cell>
          <cell r="AH163">
            <v>0</v>
          </cell>
          <cell r="AI163">
            <v>0</v>
          </cell>
          <cell r="AJ163">
            <v>0</v>
          </cell>
          <cell r="AK163">
            <v>0</v>
          </cell>
          <cell r="AL163">
            <v>0</v>
          </cell>
          <cell r="AM163">
            <v>0</v>
          </cell>
          <cell r="AN163">
            <v>0</v>
          </cell>
          <cell r="AO163">
            <v>0</v>
          </cell>
          <cell r="AP163">
            <v>0</v>
          </cell>
          <cell r="AQ163">
            <v>0</v>
          </cell>
          <cell r="AR163">
            <v>0</v>
          </cell>
          <cell r="AS163">
            <v>0</v>
          </cell>
          <cell r="AT163">
            <v>0</v>
          </cell>
          <cell r="AU163">
            <v>0</v>
          </cell>
          <cell r="AV163">
            <v>0</v>
          </cell>
          <cell r="AW163">
            <v>0</v>
          </cell>
          <cell r="AX163">
            <v>4724.5948103852506</v>
          </cell>
          <cell r="AY163">
            <v>4955.8712437185713</v>
          </cell>
          <cell r="AZ163">
            <v>2629.7578282211111</v>
          </cell>
          <cell r="BA163">
            <v>2519.2112503691919</v>
          </cell>
          <cell r="BB163">
            <v>0</v>
          </cell>
          <cell r="BC163">
            <v>0</v>
          </cell>
          <cell r="BD163">
            <v>0</v>
          </cell>
          <cell r="BE163">
            <v>149.03</v>
          </cell>
          <cell r="BF163">
            <v>0</v>
          </cell>
          <cell r="BG163">
            <v>0</v>
          </cell>
          <cell r="BH163">
            <v>0</v>
          </cell>
          <cell r="BJ163">
            <v>0</v>
          </cell>
          <cell r="BK163">
            <v>0</v>
          </cell>
          <cell r="BL163">
            <v>0</v>
          </cell>
          <cell r="BM163">
            <v>0</v>
          </cell>
          <cell r="BN163">
            <v>0</v>
          </cell>
          <cell r="BO163">
            <v>0</v>
          </cell>
          <cell r="BP163">
            <v>0</v>
          </cell>
          <cell r="BQ163">
            <v>0</v>
          </cell>
        </row>
        <row r="164">
          <cell r="V164">
            <v>20969.851185771775</v>
          </cell>
          <cell r="X164" t="str">
            <v>CUMULATIVE</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6614.4327345393513</v>
          </cell>
          <cell r="AY164">
            <v>6938.2197412059995</v>
          </cell>
          <cell r="AZ164">
            <v>3681.6609595095556</v>
          </cell>
          <cell r="BA164">
            <v>3526.8957505168687</v>
          </cell>
          <cell r="BB164">
            <v>0</v>
          </cell>
          <cell r="BC164">
            <v>0</v>
          </cell>
          <cell r="BD164">
            <v>0</v>
          </cell>
          <cell r="BE164">
            <v>208.642</v>
          </cell>
          <cell r="BF164">
            <v>0</v>
          </cell>
          <cell r="BG164">
            <v>0</v>
          </cell>
          <cell r="BH164">
            <v>0</v>
          </cell>
          <cell r="BJ164">
            <v>0</v>
          </cell>
          <cell r="BK164">
            <v>0</v>
          </cell>
          <cell r="BL164">
            <v>0</v>
          </cell>
          <cell r="BM164">
            <v>0</v>
          </cell>
          <cell r="BN164">
            <v>0</v>
          </cell>
          <cell r="BO164">
            <v>0</v>
          </cell>
          <cell r="BP164">
            <v>0</v>
          </cell>
          <cell r="BQ164">
            <v>0</v>
          </cell>
        </row>
        <row r="165">
          <cell r="V165" t="str">
            <v>PROJECTED RTM</v>
          </cell>
          <cell r="Y165" t="e">
            <v>#REF!</v>
          </cell>
          <cell r="Z165" t="e">
            <v>#REF!</v>
          </cell>
          <cell r="AA165" t="str">
            <v/>
          </cell>
          <cell r="AB165" t="str">
            <v/>
          </cell>
          <cell r="AC165" t="str">
            <v/>
          </cell>
          <cell r="AD165" t="str">
            <v/>
          </cell>
          <cell r="AE165" t="str">
            <v/>
          </cell>
          <cell r="AF165" t="str">
            <v/>
          </cell>
          <cell r="AG165" t="str">
            <v/>
          </cell>
          <cell r="AH165" t="str">
            <v/>
          </cell>
          <cell r="AI165" t="str">
            <v/>
          </cell>
          <cell r="AJ165" t="str">
            <v/>
          </cell>
          <cell r="AK165" t="str">
            <v/>
          </cell>
          <cell r="AL165" t="str">
            <v/>
          </cell>
          <cell r="AM165" t="str">
            <v/>
          </cell>
          <cell r="AN165" t="str">
            <v/>
          </cell>
          <cell r="AO165" t="str">
            <v/>
          </cell>
          <cell r="AP165" t="str">
            <v/>
          </cell>
          <cell r="AQ165" t="str">
            <v/>
          </cell>
          <cell r="AR165" t="str">
            <v/>
          </cell>
          <cell r="AS165" t="str">
            <v/>
          </cell>
          <cell r="AT165" t="str">
            <v/>
          </cell>
          <cell r="AU165" t="str">
            <v/>
          </cell>
          <cell r="AV165" t="str">
            <v/>
          </cell>
          <cell r="AW165" t="str">
            <v/>
          </cell>
          <cell r="AX165" t="str">
            <v/>
          </cell>
          <cell r="AY165">
            <v>428.57142857142856</v>
          </cell>
          <cell r="AZ165">
            <v>428.57142857142856</v>
          </cell>
          <cell r="BA165">
            <v>428.57142857142856</v>
          </cell>
          <cell r="BB165">
            <v>428.57142857142856</v>
          </cell>
          <cell r="BC165">
            <v>428.57142857142856</v>
          </cell>
          <cell r="BD165" t="str">
            <v/>
          </cell>
          <cell r="BE165" t="str">
            <v/>
          </cell>
          <cell r="BF165" t="str">
            <v/>
          </cell>
          <cell r="BG165" t="str">
            <v/>
          </cell>
          <cell r="BH165" t="str">
            <v/>
          </cell>
          <cell r="BJ165" t="str">
            <v/>
          </cell>
          <cell r="BK165" t="str">
            <v/>
          </cell>
          <cell r="BL165" t="str">
            <v/>
          </cell>
          <cell r="BM165" t="str">
            <v/>
          </cell>
          <cell r="BN165" t="str">
            <v/>
          </cell>
          <cell r="BO165" t="str">
            <v/>
          </cell>
          <cell r="BP165" t="str">
            <v/>
          </cell>
          <cell r="BQ165" t="str">
            <v/>
          </cell>
          <cell r="BR165" t="str">
            <v/>
          </cell>
          <cell r="BS165" t="str">
            <v/>
          </cell>
          <cell r="BT165" t="str">
            <v/>
          </cell>
          <cell r="BU165" t="str">
            <v/>
          </cell>
          <cell r="BV165" t="str">
            <v/>
          </cell>
          <cell r="BW165" t="str">
            <v/>
          </cell>
          <cell r="BX165" t="str">
            <v/>
          </cell>
          <cell r="BY165" t="str">
            <v/>
          </cell>
          <cell r="BZ165" t="str">
            <v/>
          </cell>
          <cell r="CA165" t="str">
            <v/>
          </cell>
          <cell r="CB165" t="str">
            <v/>
          </cell>
          <cell r="CC165" t="str">
            <v/>
          </cell>
          <cell r="CD165" t="str">
            <v/>
          </cell>
          <cell r="CE165" t="str">
            <v/>
          </cell>
          <cell r="CF165" t="str">
            <v/>
          </cell>
          <cell r="CG165" t="str">
            <v/>
          </cell>
          <cell r="CH165" t="str">
            <v/>
          </cell>
          <cell r="CI165" t="str">
            <v/>
          </cell>
          <cell r="CJ165" t="str">
            <v/>
          </cell>
          <cell r="CK165" t="str">
            <v/>
          </cell>
          <cell r="CL165" t="str">
            <v/>
          </cell>
          <cell r="CM165" t="str">
            <v/>
          </cell>
        </row>
        <row r="166">
          <cell r="V166" t="str">
            <v>PROJECTED RTM</v>
          </cell>
          <cell r="Y166" t="e">
            <v>#REF!</v>
          </cell>
          <cell r="Z166" t="e">
            <v>#REF!</v>
          </cell>
          <cell r="AA166" t="str">
            <v/>
          </cell>
          <cell r="AB166" t="str">
            <v/>
          </cell>
          <cell r="AC166" t="str">
            <v/>
          </cell>
          <cell r="AD166" t="str">
            <v/>
          </cell>
          <cell r="AE166" t="str">
            <v/>
          </cell>
          <cell r="AF166" t="str">
            <v/>
          </cell>
          <cell r="AG166" t="str">
            <v/>
          </cell>
          <cell r="AH166" t="str">
            <v/>
          </cell>
          <cell r="AI166" t="str">
            <v/>
          </cell>
          <cell r="AJ166" t="str">
            <v/>
          </cell>
          <cell r="AK166" t="str">
            <v/>
          </cell>
          <cell r="AL166" t="str">
            <v/>
          </cell>
          <cell r="AM166" t="str">
            <v/>
          </cell>
          <cell r="AN166" t="str">
            <v/>
          </cell>
          <cell r="AO166" t="str">
            <v/>
          </cell>
          <cell r="AP166" t="str">
            <v/>
          </cell>
          <cell r="AQ166" t="str">
            <v/>
          </cell>
          <cell r="AR166" t="str">
            <v/>
          </cell>
          <cell r="AS166" t="str">
            <v/>
          </cell>
          <cell r="AT166" t="str">
            <v/>
          </cell>
          <cell r="AU166" t="str">
            <v/>
          </cell>
          <cell r="AV166" t="str">
            <v/>
          </cell>
          <cell r="AW166" t="str">
            <v/>
          </cell>
          <cell r="AX166" t="str">
            <v/>
          </cell>
          <cell r="BD166" t="str">
            <v/>
          </cell>
          <cell r="BE166" t="str">
            <v/>
          </cell>
          <cell r="BF166" t="str">
            <v/>
          </cell>
          <cell r="BG166" t="str">
            <v/>
          </cell>
          <cell r="BH166" t="str">
            <v/>
          </cell>
          <cell r="BJ166" t="str">
            <v/>
          </cell>
          <cell r="BK166" t="str">
            <v/>
          </cell>
          <cell r="BL166" t="str">
            <v/>
          </cell>
          <cell r="BM166" t="str">
            <v/>
          </cell>
          <cell r="BN166" t="str">
            <v/>
          </cell>
          <cell r="BO166" t="str">
            <v/>
          </cell>
          <cell r="BP166" t="str">
            <v/>
          </cell>
          <cell r="BQ166" t="str">
            <v/>
          </cell>
          <cell r="BR166" t="str">
            <v/>
          </cell>
          <cell r="BS166" t="str">
            <v/>
          </cell>
          <cell r="BT166" t="str">
            <v/>
          </cell>
          <cell r="BU166" t="str">
            <v/>
          </cell>
          <cell r="BV166" t="str">
            <v/>
          </cell>
          <cell r="BW166" t="str">
            <v/>
          </cell>
          <cell r="BX166" t="str">
            <v/>
          </cell>
          <cell r="BY166" t="str">
            <v/>
          </cell>
          <cell r="BZ166" t="str">
            <v/>
          </cell>
          <cell r="CA166" t="str">
            <v/>
          </cell>
          <cell r="CB166" t="str">
            <v/>
          </cell>
          <cell r="CC166" t="str">
            <v/>
          </cell>
          <cell r="CD166" t="str">
            <v/>
          </cell>
          <cell r="CE166" t="str">
            <v/>
          </cell>
          <cell r="CF166" t="str">
            <v/>
          </cell>
          <cell r="CG166" t="str">
            <v/>
          </cell>
          <cell r="CH166" t="str">
            <v/>
          </cell>
          <cell r="CI166" t="str">
            <v/>
          </cell>
          <cell r="CJ166" t="str">
            <v/>
          </cell>
          <cell r="CK166" t="str">
            <v/>
          </cell>
          <cell r="CL166" t="str">
            <v/>
          </cell>
          <cell r="CM166" t="str">
            <v/>
          </cell>
        </row>
        <row r="167">
          <cell r="V167" t="str">
            <v>PROJECTED STREET</v>
          </cell>
        </row>
        <row r="168">
          <cell r="V168" t="str">
            <v>+ or - Scheduled Date</v>
          </cell>
        </row>
        <row r="169">
          <cell r="N169" t="str">
            <v>ENGINEERING</v>
          </cell>
          <cell r="R169" t="str">
            <v>ALADDIN READING</v>
          </cell>
          <cell r="W169" t="str">
            <v>FRAMES</v>
          </cell>
          <cell r="X169">
            <v>2956.22</v>
          </cell>
          <cell r="Y169" t="str">
            <v>WK Count</v>
          </cell>
          <cell r="Z169" t="str">
            <v>Total Days</v>
          </cell>
        </row>
        <row r="170">
          <cell r="N170" t="str">
            <v>ENGINEERING</v>
          </cell>
          <cell r="R170" t="str">
            <v>ALADDIN READING</v>
          </cell>
          <cell r="V170" t="str">
            <v xml:space="preserve">START </v>
          </cell>
          <cell r="W170" t="str">
            <v>FRAMES</v>
          </cell>
          <cell r="X170">
            <v>2956.22</v>
          </cell>
          <cell r="Y170" t="str">
            <v>WK Count</v>
          </cell>
          <cell r="Z170" t="str">
            <v>Total Days</v>
          </cell>
          <cell r="AA170" t="str">
            <v/>
          </cell>
          <cell r="AB170" t="str">
            <v/>
          </cell>
          <cell r="AC170" t="str">
            <v/>
          </cell>
          <cell r="AD170" t="str">
            <v/>
          </cell>
          <cell r="AE170" t="str">
            <v/>
          </cell>
          <cell r="AF170" t="str">
            <v/>
          </cell>
          <cell r="AG170" t="str">
            <v/>
          </cell>
          <cell r="AH170" t="str">
            <v/>
          </cell>
          <cell r="AI170" t="str">
            <v/>
          </cell>
          <cell r="AJ170" t="str">
            <v/>
          </cell>
          <cell r="AK170" t="str">
            <v/>
          </cell>
          <cell r="AL170" t="str">
            <v/>
          </cell>
          <cell r="AM170" t="str">
            <v/>
          </cell>
          <cell r="AN170" t="str">
            <v/>
          </cell>
          <cell r="AO170" t="str">
            <v/>
          </cell>
          <cell r="AP170" t="str">
            <v/>
          </cell>
          <cell r="AQ170" t="str">
            <v/>
          </cell>
          <cell r="AR170" t="str">
            <v/>
          </cell>
          <cell r="AS170" t="str">
            <v/>
          </cell>
          <cell r="AT170" t="str">
            <v/>
          </cell>
          <cell r="AU170" t="str">
            <v/>
          </cell>
          <cell r="AV170" t="str">
            <v/>
          </cell>
          <cell r="AW170" t="str">
            <v/>
          </cell>
          <cell r="AX170" t="str">
            <v/>
          </cell>
          <cell r="AY170" t="str">
            <v/>
          </cell>
          <cell r="AZ170">
            <v>35730</v>
          </cell>
          <cell r="BA170">
            <v>35737</v>
          </cell>
          <cell r="BB170">
            <v>35744</v>
          </cell>
          <cell r="BC170">
            <v>35751</v>
          </cell>
          <cell r="BD170">
            <v>35758</v>
          </cell>
          <cell r="BE170">
            <v>35765</v>
          </cell>
          <cell r="BF170">
            <v>35772</v>
          </cell>
          <cell r="BG170">
            <v>35779</v>
          </cell>
          <cell r="BH170">
            <v>35786</v>
          </cell>
          <cell r="BJ170" t="str">
            <v/>
          </cell>
          <cell r="BK170" t="str">
            <v/>
          </cell>
          <cell r="BL170" t="str">
            <v/>
          </cell>
          <cell r="BM170" t="str">
            <v/>
          </cell>
          <cell r="BN170" t="str">
            <v/>
          </cell>
          <cell r="BO170" t="str">
            <v/>
          </cell>
          <cell r="BP170" t="str">
            <v/>
          </cell>
          <cell r="BQ170" t="str">
            <v/>
          </cell>
          <cell r="BR170" t="str">
            <v/>
          </cell>
          <cell r="BS170" t="str">
            <v/>
          </cell>
          <cell r="BT170" t="str">
            <v/>
          </cell>
          <cell r="BU170" t="str">
            <v/>
          </cell>
          <cell r="BV170" t="str">
            <v/>
          </cell>
          <cell r="BW170" t="str">
            <v/>
          </cell>
          <cell r="BX170" t="str">
            <v/>
          </cell>
          <cell r="BY170" t="str">
            <v/>
          </cell>
          <cell r="BZ170" t="str">
            <v/>
          </cell>
          <cell r="CA170" t="str">
            <v/>
          </cell>
          <cell r="CB170" t="str">
            <v/>
          </cell>
          <cell r="CC170" t="str">
            <v/>
          </cell>
          <cell r="CD170" t="str">
            <v/>
          </cell>
          <cell r="CE170" t="str">
            <v/>
          </cell>
          <cell r="CF170" t="str">
            <v/>
          </cell>
          <cell r="CG170" t="str">
            <v/>
          </cell>
          <cell r="CH170" t="str">
            <v/>
          </cell>
          <cell r="CI170" t="str">
            <v/>
          </cell>
          <cell r="CJ170" t="str">
            <v/>
          </cell>
          <cell r="CK170" t="str">
            <v/>
          </cell>
          <cell r="CL170" t="str">
            <v/>
          </cell>
          <cell r="CM170" t="str">
            <v/>
          </cell>
          <cell r="CN170" t="str">
            <v/>
          </cell>
          <cell r="CO170" t="str">
            <v/>
          </cell>
          <cell r="CP170" t="str">
            <v/>
          </cell>
          <cell r="CQ170" t="str">
            <v/>
          </cell>
          <cell r="CR170" t="str">
            <v/>
          </cell>
          <cell r="CS170" t="str">
            <v/>
          </cell>
          <cell r="CT170" t="str">
            <v/>
          </cell>
          <cell r="CU170" t="str">
            <v/>
          </cell>
          <cell r="CV170" t="str">
            <v/>
          </cell>
          <cell r="CW170" t="str">
            <v/>
          </cell>
          <cell r="CX170" t="str">
            <v/>
          </cell>
          <cell r="CY170" t="str">
            <v/>
          </cell>
          <cell r="CZ170" t="str">
            <v/>
          </cell>
          <cell r="DA170" t="str">
            <v/>
          </cell>
          <cell r="DB170" t="str">
            <v/>
          </cell>
          <cell r="DC170" t="str">
            <v/>
          </cell>
          <cell r="DD170" t="str">
            <v/>
          </cell>
          <cell r="DE170" t="str">
            <v/>
          </cell>
          <cell r="DF170" t="str">
            <v/>
          </cell>
          <cell r="DG170" t="str">
            <v/>
          </cell>
          <cell r="DH170" t="str">
            <v/>
          </cell>
          <cell r="DI170" t="str">
            <v/>
          </cell>
          <cell r="DJ170" t="str">
            <v/>
          </cell>
          <cell r="DK170" t="str">
            <v/>
          </cell>
          <cell r="DL170" t="str">
            <v/>
          </cell>
          <cell r="DM170" t="str">
            <v/>
          </cell>
          <cell r="DN170" t="str">
            <v/>
          </cell>
          <cell r="DO170" t="str">
            <v/>
          </cell>
          <cell r="DP170" t="str">
            <v/>
          </cell>
          <cell r="DQ170" t="str">
            <v/>
          </cell>
          <cell r="DR170" t="str">
            <v/>
          </cell>
          <cell r="DS170" t="str">
            <v/>
          </cell>
          <cell r="DT170" t="str">
            <v/>
          </cell>
          <cell r="DU170" t="str">
            <v/>
          </cell>
          <cell r="DV170" t="str">
            <v/>
          </cell>
          <cell r="DW170" t="str">
            <v/>
          </cell>
          <cell r="DX170" t="str">
            <v/>
          </cell>
          <cell r="DY170" t="str">
            <v/>
          </cell>
          <cell r="DZ170" t="str">
            <v/>
          </cell>
          <cell r="EA170" t="str">
            <v/>
          </cell>
          <cell r="EB170" t="str">
            <v/>
          </cell>
          <cell r="EC170" t="str">
            <v/>
          </cell>
          <cell r="ED170" t="str">
            <v/>
          </cell>
          <cell r="EE170" t="str">
            <v/>
          </cell>
          <cell r="EF170" t="str">
            <v/>
          </cell>
          <cell r="EG170" t="str">
            <v/>
          </cell>
          <cell r="EH170" t="str">
            <v/>
          </cell>
          <cell r="EI170" t="str">
            <v/>
          </cell>
          <cell r="EJ170" t="str">
            <v/>
          </cell>
          <cell r="EK170" t="str">
            <v/>
          </cell>
          <cell r="EL170" t="str">
            <v/>
          </cell>
          <cell r="EM170" t="str">
            <v/>
          </cell>
          <cell r="EN170" t="str">
            <v/>
          </cell>
          <cell r="EO170" t="str">
            <v/>
          </cell>
          <cell r="EP170" t="str">
            <v/>
          </cell>
          <cell r="EQ170" t="str">
            <v/>
          </cell>
          <cell r="ER170" t="str">
            <v/>
          </cell>
          <cell r="ES170" t="str">
            <v/>
          </cell>
          <cell r="ET170" t="str">
            <v/>
          </cell>
          <cell r="EU170" t="str">
            <v/>
          </cell>
          <cell r="EV170" t="str">
            <v/>
          </cell>
        </row>
        <row r="171">
          <cell r="A171" t="str">
            <v>PREP</v>
          </cell>
          <cell r="F171" t="str">
            <v>ANIMATION</v>
          </cell>
          <cell r="I171" t="str">
            <v>INK &amp; PAINT</v>
          </cell>
          <cell r="L171" t="str">
            <v>ALPHA</v>
          </cell>
          <cell r="N171" t="str">
            <v>BETA</v>
          </cell>
          <cell r="P171" t="str">
            <v>RTM</v>
          </cell>
          <cell r="R171" t="str">
            <v>STREET</v>
          </cell>
          <cell r="T171" t="str">
            <v>Prep Projection</v>
          </cell>
          <cell r="V171" t="str">
            <v xml:space="preserve">START </v>
          </cell>
          <cell r="W171" t="str">
            <v>END</v>
          </cell>
          <cell r="X171">
            <v>400</v>
          </cell>
          <cell r="Y171">
            <v>9</v>
          </cell>
          <cell r="Z171">
            <v>65.73384999999999</v>
          </cell>
          <cell r="AA171" t="str">
            <v/>
          </cell>
          <cell r="AB171" t="str">
            <v/>
          </cell>
          <cell r="AC171" t="str">
            <v/>
          </cell>
          <cell r="AD171" t="str">
            <v/>
          </cell>
          <cell r="AE171" t="str">
            <v/>
          </cell>
          <cell r="AF171" t="str">
            <v/>
          </cell>
          <cell r="AG171" t="str">
            <v/>
          </cell>
          <cell r="AH171" t="str">
            <v/>
          </cell>
          <cell r="AI171" t="str">
            <v/>
          </cell>
          <cell r="AJ171" t="str">
            <v/>
          </cell>
          <cell r="AK171" t="str">
            <v/>
          </cell>
          <cell r="AL171" t="str">
            <v/>
          </cell>
          <cell r="AM171" t="str">
            <v/>
          </cell>
          <cell r="AN171" t="str">
            <v/>
          </cell>
          <cell r="AO171" t="str">
            <v/>
          </cell>
          <cell r="AP171" t="str">
            <v/>
          </cell>
          <cell r="AQ171" t="str">
            <v/>
          </cell>
          <cell r="AR171" t="str">
            <v/>
          </cell>
          <cell r="AS171" t="str">
            <v/>
          </cell>
          <cell r="AT171" t="str">
            <v/>
          </cell>
          <cell r="AU171" t="str">
            <v/>
          </cell>
          <cell r="AV171" t="str">
            <v/>
          </cell>
          <cell r="AW171" t="str">
            <v/>
          </cell>
          <cell r="AX171" t="str">
            <v/>
          </cell>
          <cell r="AY171" t="str">
            <v/>
          </cell>
          <cell r="AZ171">
            <v>35730</v>
          </cell>
          <cell r="BA171">
            <v>35737</v>
          </cell>
          <cell r="BB171">
            <v>35744</v>
          </cell>
          <cell r="BC171">
            <v>35751</v>
          </cell>
          <cell r="BD171">
            <v>35758</v>
          </cell>
          <cell r="BE171">
            <v>35765</v>
          </cell>
          <cell r="BF171">
            <v>35772</v>
          </cell>
          <cell r="BG171">
            <v>35779</v>
          </cell>
          <cell r="BH171">
            <v>35786</v>
          </cell>
          <cell r="BI171" t="str">
            <v/>
          </cell>
          <cell r="BJ171" t="str">
            <v/>
          </cell>
          <cell r="BK171" t="str">
            <v/>
          </cell>
          <cell r="BL171" t="str">
            <v/>
          </cell>
          <cell r="BM171" t="str">
            <v/>
          </cell>
          <cell r="BN171" t="str">
            <v/>
          </cell>
          <cell r="BO171" t="str">
            <v/>
          </cell>
          <cell r="BP171" t="str">
            <v/>
          </cell>
          <cell r="BQ171" t="str">
            <v/>
          </cell>
          <cell r="BR171" t="str">
            <v/>
          </cell>
          <cell r="BS171" t="str">
            <v/>
          </cell>
          <cell r="BT171" t="str">
            <v/>
          </cell>
          <cell r="BU171" t="str">
            <v/>
          </cell>
          <cell r="BV171" t="str">
            <v/>
          </cell>
          <cell r="BW171" t="str">
            <v/>
          </cell>
          <cell r="BX171" t="str">
            <v/>
          </cell>
          <cell r="BY171" t="str">
            <v/>
          </cell>
          <cell r="BZ171" t="str">
            <v/>
          </cell>
          <cell r="CA171" t="str">
            <v/>
          </cell>
          <cell r="CB171" t="str">
            <v/>
          </cell>
          <cell r="CC171" t="str">
            <v/>
          </cell>
          <cell r="CD171" t="str">
            <v/>
          </cell>
          <cell r="CE171" t="str">
            <v/>
          </cell>
          <cell r="CF171" t="str">
            <v/>
          </cell>
          <cell r="CG171" t="str">
            <v/>
          </cell>
          <cell r="CH171" t="str">
            <v/>
          </cell>
          <cell r="CI171" t="str">
            <v/>
          </cell>
          <cell r="CJ171" t="str">
            <v/>
          </cell>
          <cell r="CK171" t="str">
            <v/>
          </cell>
          <cell r="CL171" t="str">
            <v/>
          </cell>
          <cell r="CM171" t="str">
            <v/>
          </cell>
          <cell r="CN171" t="str">
            <v/>
          </cell>
          <cell r="CO171" t="str">
            <v/>
          </cell>
          <cell r="CP171" t="str">
            <v/>
          </cell>
          <cell r="CQ171" t="str">
            <v/>
          </cell>
          <cell r="CR171" t="str">
            <v/>
          </cell>
          <cell r="CS171" t="str">
            <v/>
          </cell>
          <cell r="CT171" t="str">
            <v/>
          </cell>
          <cell r="CU171" t="str">
            <v/>
          </cell>
          <cell r="CV171" t="str">
            <v/>
          </cell>
          <cell r="CW171" t="str">
            <v/>
          </cell>
          <cell r="CX171" t="str">
            <v/>
          </cell>
          <cell r="CY171" t="str">
            <v/>
          </cell>
          <cell r="CZ171" t="str">
            <v/>
          </cell>
          <cell r="DA171" t="str">
            <v/>
          </cell>
          <cell r="DB171" t="str">
            <v/>
          </cell>
          <cell r="DC171" t="str">
            <v/>
          </cell>
          <cell r="DD171" t="str">
            <v/>
          </cell>
          <cell r="DE171" t="str">
            <v/>
          </cell>
          <cell r="DF171" t="str">
            <v/>
          </cell>
          <cell r="DG171" t="str">
            <v/>
          </cell>
          <cell r="DH171" t="str">
            <v/>
          </cell>
          <cell r="DI171" t="str">
            <v/>
          </cell>
          <cell r="DJ171" t="str">
            <v/>
          </cell>
          <cell r="DK171" t="str">
            <v/>
          </cell>
          <cell r="DL171" t="str">
            <v/>
          </cell>
          <cell r="DM171" t="str">
            <v/>
          </cell>
          <cell r="DN171" t="str">
            <v/>
          </cell>
          <cell r="DO171" t="str">
            <v/>
          </cell>
          <cell r="DP171" t="str">
            <v/>
          </cell>
          <cell r="DQ171" t="str">
            <v/>
          </cell>
          <cell r="DR171" t="str">
            <v/>
          </cell>
          <cell r="DS171" t="str">
            <v/>
          </cell>
          <cell r="DT171" t="str">
            <v/>
          </cell>
          <cell r="DU171" t="str">
            <v/>
          </cell>
          <cell r="DV171" t="str">
            <v/>
          </cell>
          <cell r="DW171" t="str">
            <v/>
          </cell>
          <cell r="DX171" t="str">
            <v/>
          </cell>
          <cell r="DY171" t="str">
            <v/>
          </cell>
          <cell r="DZ171" t="str">
            <v/>
          </cell>
          <cell r="EA171" t="str">
            <v/>
          </cell>
          <cell r="EB171" t="str">
            <v/>
          </cell>
          <cell r="EC171" t="str">
            <v/>
          </cell>
          <cell r="ED171" t="str">
            <v/>
          </cell>
          <cell r="EE171" t="str">
            <v/>
          </cell>
          <cell r="EF171" t="str">
            <v/>
          </cell>
          <cell r="EG171" t="str">
            <v/>
          </cell>
          <cell r="EH171" t="str">
            <v/>
          </cell>
          <cell r="EI171" t="str">
            <v/>
          </cell>
          <cell r="EJ171" t="str">
            <v/>
          </cell>
          <cell r="EK171" t="str">
            <v/>
          </cell>
          <cell r="EL171" t="str">
            <v/>
          </cell>
          <cell r="EM171" t="str">
            <v/>
          </cell>
          <cell r="EN171" t="str">
            <v/>
          </cell>
          <cell r="EO171" t="str">
            <v/>
          </cell>
          <cell r="EP171" t="str">
            <v/>
          </cell>
          <cell r="EQ171" t="str">
            <v/>
          </cell>
          <cell r="ER171" t="str">
            <v/>
          </cell>
          <cell r="ES171" t="str">
            <v/>
          </cell>
          <cell r="ET171" t="str">
            <v/>
          </cell>
          <cell r="EU171" t="str">
            <v/>
          </cell>
          <cell r="EV171" t="str">
            <v/>
          </cell>
          <cell r="EW171" t="str">
            <v/>
          </cell>
        </row>
        <row r="172">
          <cell r="A172" t="str">
            <v>PREP</v>
          </cell>
          <cell r="F172" t="str">
            <v>ANIMATION</v>
          </cell>
          <cell r="I172" t="str">
            <v>INK &amp; PAINT</v>
          </cell>
          <cell r="L172" t="str">
            <v>ALPHA</v>
          </cell>
          <cell r="N172" t="str">
            <v>BETA</v>
          </cell>
          <cell r="P172" t="str">
            <v>RTM</v>
          </cell>
          <cell r="R172" t="str">
            <v>STREET</v>
          </cell>
          <cell r="S172" t="str">
            <v>PRODUCTION TO DATE</v>
          </cell>
          <cell r="T172" t="str">
            <v>Prep Projection</v>
          </cell>
          <cell r="V172">
            <v>35727</v>
          </cell>
          <cell r="W172">
            <v>35811</v>
          </cell>
          <cell r="X172">
            <v>400</v>
          </cell>
          <cell r="Y172">
            <v>9</v>
          </cell>
          <cell r="Z172">
            <v>65.73384999999999</v>
          </cell>
          <cell r="AA172" t="str">
            <v/>
          </cell>
          <cell r="AB172" t="str">
            <v/>
          </cell>
          <cell r="AC172" t="str">
            <v/>
          </cell>
          <cell r="AD172" t="str">
            <v/>
          </cell>
          <cell r="AE172" t="str">
            <v/>
          </cell>
          <cell r="AF172" t="str">
            <v/>
          </cell>
          <cell r="AG172" t="str">
            <v/>
          </cell>
          <cell r="AH172" t="str">
            <v/>
          </cell>
          <cell r="AI172" t="str">
            <v/>
          </cell>
          <cell r="AJ172" t="str">
            <v/>
          </cell>
          <cell r="AK172" t="str">
            <v/>
          </cell>
          <cell r="AL172" t="str">
            <v/>
          </cell>
          <cell r="AM172" t="str">
            <v/>
          </cell>
          <cell r="AN172" t="str">
            <v/>
          </cell>
          <cell r="AO172" t="str">
            <v/>
          </cell>
          <cell r="AP172" t="str">
            <v/>
          </cell>
          <cell r="AQ172" t="str">
            <v/>
          </cell>
          <cell r="AR172" t="str">
            <v/>
          </cell>
          <cell r="AS172" t="str">
            <v/>
          </cell>
          <cell r="AT172" t="str">
            <v/>
          </cell>
          <cell r="AU172" t="str">
            <v/>
          </cell>
          <cell r="AV172" t="str">
            <v/>
          </cell>
          <cell r="AW172" t="str">
            <v/>
          </cell>
          <cell r="AX172" t="str">
            <v/>
          </cell>
          <cell r="AY172" t="str">
            <v/>
          </cell>
          <cell r="AZ172">
            <v>100</v>
          </cell>
          <cell r="BA172">
            <v>200</v>
          </cell>
          <cell r="BB172">
            <v>300</v>
          </cell>
          <cell r="BC172">
            <v>400</v>
          </cell>
          <cell r="BD172">
            <v>400</v>
          </cell>
          <cell r="BE172">
            <v>400</v>
          </cell>
          <cell r="BF172">
            <v>400</v>
          </cell>
          <cell r="BG172">
            <v>400</v>
          </cell>
          <cell r="BH172">
            <v>400</v>
          </cell>
          <cell r="BI172" t="str">
            <v/>
          </cell>
          <cell r="BJ172" t="str">
            <v/>
          </cell>
          <cell r="BK172" t="str">
            <v/>
          </cell>
          <cell r="BL172" t="str">
            <v/>
          </cell>
          <cell r="BM172" t="str">
            <v/>
          </cell>
          <cell r="BN172" t="str">
            <v/>
          </cell>
          <cell r="BP172" t="str">
            <v/>
          </cell>
          <cell r="BQ172" t="str">
            <v/>
          </cell>
          <cell r="BR172" t="str">
            <v/>
          </cell>
          <cell r="BS172" t="str">
            <v/>
          </cell>
          <cell r="BT172" t="str">
            <v/>
          </cell>
          <cell r="BU172" t="str">
            <v/>
          </cell>
          <cell r="BV172" t="str">
            <v/>
          </cell>
          <cell r="BW172" t="str">
            <v/>
          </cell>
          <cell r="BX172" t="str">
            <v/>
          </cell>
          <cell r="BY172" t="str">
            <v/>
          </cell>
          <cell r="BZ172" t="str">
            <v/>
          </cell>
          <cell r="CA172" t="str">
            <v/>
          </cell>
          <cell r="CB172" t="str">
            <v/>
          </cell>
          <cell r="CC172" t="str">
            <v/>
          </cell>
          <cell r="CD172" t="str">
            <v/>
          </cell>
          <cell r="CE172" t="str">
            <v/>
          </cell>
          <cell r="CF172" t="str">
            <v/>
          </cell>
          <cell r="CG172" t="str">
            <v/>
          </cell>
          <cell r="CH172" t="str">
            <v/>
          </cell>
          <cell r="CI172" t="str">
            <v/>
          </cell>
          <cell r="CJ172" t="str">
            <v/>
          </cell>
          <cell r="CK172" t="str">
            <v/>
          </cell>
          <cell r="CL172" t="str">
            <v/>
          </cell>
          <cell r="CM172" t="str">
            <v/>
          </cell>
          <cell r="CN172" t="str">
            <v/>
          </cell>
          <cell r="CO172" t="str">
            <v/>
          </cell>
          <cell r="CP172" t="str">
            <v/>
          </cell>
          <cell r="CQ172" t="str">
            <v/>
          </cell>
          <cell r="CR172" t="str">
            <v/>
          </cell>
          <cell r="CS172" t="str">
            <v/>
          </cell>
          <cell r="CT172" t="str">
            <v/>
          </cell>
          <cell r="CU172" t="str">
            <v/>
          </cell>
          <cell r="CV172" t="str">
            <v/>
          </cell>
          <cell r="CW172" t="str">
            <v/>
          </cell>
          <cell r="CX172" t="str">
            <v/>
          </cell>
          <cell r="CY172" t="str">
            <v/>
          </cell>
          <cell r="CZ172" t="str">
            <v/>
          </cell>
          <cell r="DA172" t="str">
            <v/>
          </cell>
          <cell r="DB172" t="str">
            <v/>
          </cell>
          <cell r="DC172" t="str">
            <v/>
          </cell>
          <cell r="DD172" t="str">
            <v/>
          </cell>
          <cell r="DE172" t="str">
            <v/>
          </cell>
          <cell r="DF172" t="str">
            <v/>
          </cell>
          <cell r="DG172" t="str">
            <v/>
          </cell>
          <cell r="DH172" t="str">
            <v/>
          </cell>
          <cell r="DI172" t="str">
            <v/>
          </cell>
          <cell r="DJ172" t="str">
            <v/>
          </cell>
          <cell r="DK172" t="str">
            <v/>
          </cell>
          <cell r="DL172" t="str">
            <v/>
          </cell>
          <cell r="DM172" t="str">
            <v/>
          </cell>
          <cell r="DN172" t="str">
            <v/>
          </cell>
          <cell r="DO172" t="str">
            <v/>
          </cell>
          <cell r="DP172" t="str">
            <v/>
          </cell>
          <cell r="DQ172" t="str">
            <v/>
          </cell>
          <cell r="DR172" t="str">
            <v/>
          </cell>
          <cell r="DS172" t="str">
            <v/>
          </cell>
          <cell r="DT172" t="str">
            <v/>
          </cell>
          <cell r="DU172" t="str">
            <v/>
          </cell>
          <cell r="DV172" t="str">
            <v/>
          </cell>
          <cell r="DW172" t="str">
            <v/>
          </cell>
          <cell r="DX172" t="str">
            <v/>
          </cell>
          <cell r="DY172" t="str">
            <v/>
          </cell>
          <cell r="DZ172" t="str">
            <v/>
          </cell>
          <cell r="EA172" t="str">
            <v/>
          </cell>
          <cell r="EB172" t="str">
            <v/>
          </cell>
          <cell r="EC172" t="str">
            <v/>
          </cell>
          <cell r="ED172" t="str">
            <v/>
          </cell>
          <cell r="EE172" t="str">
            <v/>
          </cell>
          <cell r="EF172" t="str">
            <v/>
          </cell>
          <cell r="EG172" t="str">
            <v/>
          </cell>
          <cell r="EH172" t="str">
            <v/>
          </cell>
          <cell r="EI172" t="str">
            <v/>
          </cell>
          <cell r="EJ172" t="str">
            <v/>
          </cell>
          <cell r="EK172" t="str">
            <v/>
          </cell>
          <cell r="EL172" t="str">
            <v/>
          </cell>
          <cell r="EM172" t="str">
            <v/>
          </cell>
          <cell r="EN172" t="str">
            <v/>
          </cell>
          <cell r="EO172" t="str">
            <v/>
          </cell>
          <cell r="EP172" t="str">
            <v/>
          </cell>
          <cell r="EQ172" t="str">
            <v/>
          </cell>
          <cell r="ER172" t="str">
            <v/>
          </cell>
          <cell r="ES172" t="str">
            <v/>
          </cell>
          <cell r="ET172" t="str">
            <v/>
          </cell>
          <cell r="EU172" t="str">
            <v/>
          </cell>
          <cell r="EV172" t="str">
            <v/>
          </cell>
          <cell r="EW172" t="str">
            <v/>
          </cell>
        </row>
        <row r="173">
          <cell r="S173" t="str">
            <v>PRODUCTION TO DATE</v>
          </cell>
        </row>
        <row r="174">
          <cell r="T174" t="str">
            <v>Scenes Issued</v>
          </cell>
          <cell r="V174">
            <v>0</v>
          </cell>
          <cell r="AA174">
            <v>0</v>
          </cell>
          <cell r="AB174">
            <v>0</v>
          </cell>
          <cell r="AC174">
            <v>0</v>
          </cell>
          <cell r="AD174">
            <v>0</v>
          </cell>
          <cell r="AE174">
            <v>0</v>
          </cell>
          <cell r="AF174">
            <v>0</v>
          </cell>
          <cell r="AG174">
            <v>0</v>
          </cell>
          <cell r="AH174">
            <v>0</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0</v>
          </cell>
          <cell r="BD174">
            <v>0</v>
          </cell>
          <cell r="BE174">
            <v>0</v>
          </cell>
        </row>
        <row r="175">
          <cell r="T175" t="str">
            <v>Scenes Issued</v>
          </cell>
          <cell r="V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v>0</v>
          </cell>
          <cell r="BC175">
            <v>0</v>
          </cell>
          <cell r="BD175">
            <v>0</v>
          </cell>
          <cell r="BE175">
            <v>0</v>
          </cell>
        </row>
        <row r="176">
          <cell r="T176" t="str">
            <v>Into Rough</v>
          </cell>
          <cell r="V176">
            <v>0</v>
          </cell>
          <cell r="AA176">
            <v>0</v>
          </cell>
          <cell r="AB176">
            <v>0</v>
          </cell>
          <cell r="AC176">
            <v>0</v>
          </cell>
          <cell r="AD176">
            <v>0</v>
          </cell>
          <cell r="AE176">
            <v>0</v>
          </cell>
          <cell r="AF176">
            <v>0</v>
          </cell>
          <cell r="AG176">
            <v>0</v>
          </cell>
          <cell r="AH176">
            <v>0</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v>0</v>
          </cell>
          <cell r="BC176">
            <v>0</v>
          </cell>
          <cell r="BD176">
            <v>0</v>
          </cell>
          <cell r="BE176">
            <v>0</v>
          </cell>
        </row>
        <row r="177">
          <cell r="T177" t="str">
            <v>Rough Complete</v>
          </cell>
          <cell r="V177">
            <v>0</v>
          </cell>
          <cell r="AA177">
            <v>0</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0</v>
          </cell>
          <cell r="BD177">
            <v>0</v>
          </cell>
          <cell r="BE177">
            <v>0</v>
          </cell>
        </row>
        <row r="178">
          <cell r="T178" t="str">
            <v>Ruff Approved</v>
          </cell>
          <cell r="V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0</v>
          </cell>
          <cell r="BD178">
            <v>0</v>
          </cell>
          <cell r="BE178">
            <v>0</v>
          </cell>
        </row>
        <row r="179">
          <cell r="T179" t="str">
            <v>Clean Complete</v>
          </cell>
          <cell r="V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v>0</v>
          </cell>
          <cell r="BC179">
            <v>0</v>
          </cell>
          <cell r="BD179">
            <v>0</v>
          </cell>
          <cell r="BE179">
            <v>0</v>
          </cell>
        </row>
        <row r="180">
          <cell r="T180" t="str">
            <v>Approved</v>
          </cell>
          <cell r="V180">
            <v>0</v>
          </cell>
          <cell r="AA180">
            <v>0</v>
          </cell>
          <cell r="AB180">
            <v>0</v>
          </cell>
          <cell r="AC180">
            <v>0</v>
          </cell>
          <cell r="AD180">
            <v>0</v>
          </cell>
          <cell r="AE180">
            <v>0</v>
          </cell>
          <cell r="AF180">
            <v>0</v>
          </cell>
          <cell r="AG180">
            <v>0</v>
          </cell>
          <cell r="AH180">
            <v>0</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0</v>
          </cell>
          <cell r="BD180">
            <v>0</v>
          </cell>
          <cell r="BE180">
            <v>0</v>
          </cell>
        </row>
        <row r="181">
          <cell r="T181" t="str">
            <v>Turned In</v>
          </cell>
          <cell r="V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v>0</v>
          </cell>
          <cell r="BC181">
            <v>0</v>
          </cell>
          <cell r="BD181">
            <v>0</v>
          </cell>
          <cell r="BE181">
            <v>0</v>
          </cell>
        </row>
        <row r="182">
          <cell r="A182" t="str">
            <v>Wks</v>
          </cell>
          <cell r="B182" t="str">
            <v>Days</v>
          </cell>
          <cell r="F182" t="str">
            <v>Wks</v>
          </cell>
          <cell r="G182" t="str">
            <v>Days</v>
          </cell>
          <cell r="H182" t="str">
            <v>Frames</v>
          </cell>
          <cell r="I182" t="str">
            <v>Wks</v>
          </cell>
          <cell r="J182" t="str">
            <v>Days</v>
          </cell>
          <cell r="T182" t="str">
            <v>Animation Projection</v>
          </cell>
          <cell r="V182">
            <v>35786</v>
          </cell>
          <cell r="W182">
            <v>35853</v>
          </cell>
          <cell r="X182">
            <v>750</v>
          </cell>
          <cell r="Y182">
            <v>12</v>
          </cell>
          <cell r="Z182">
            <v>57.591386666666665</v>
          </cell>
          <cell r="AA182" t="str">
            <v/>
          </cell>
          <cell r="AB182" t="str">
            <v/>
          </cell>
          <cell r="AC182" t="str">
            <v/>
          </cell>
          <cell r="AD182" t="str">
            <v/>
          </cell>
          <cell r="AE182" t="str">
            <v/>
          </cell>
          <cell r="AF182" t="str">
            <v/>
          </cell>
          <cell r="AG182" t="str">
            <v/>
          </cell>
          <cell r="AH182" t="str">
            <v/>
          </cell>
          <cell r="AI182" t="str">
            <v/>
          </cell>
          <cell r="AJ182" t="str">
            <v/>
          </cell>
          <cell r="AK182" t="str">
            <v/>
          </cell>
          <cell r="AL182" t="str">
            <v/>
          </cell>
          <cell r="AM182" t="str">
            <v/>
          </cell>
          <cell r="AN182" t="str">
            <v/>
          </cell>
          <cell r="AO182" t="str">
            <v/>
          </cell>
          <cell r="AP182" t="str">
            <v/>
          </cell>
          <cell r="AQ182" t="str">
            <v/>
          </cell>
          <cell r="AR182" t="str">
            <v/>
          </cell>
          <cell r="AS182" t="str">
            <v/>
          </cell>
          <cell r="AT182" t="str">
            <v/>
          </cell>
          <cell r="AU182" t="str">
            <v/>
          </cell>
          <cell r="AV182" t="str">
            <v/>
          </cell>
          <cell r="AW182" t="str">
            <v/>
          </cell>
          <cell r="AX182" t="str">
            <v/>
          </cell>
          <cell r="AY182" t="str">
            <v/>
          </cell>
          <cell r="AZ182" t="str">
            <v/>
          </cell>
          <cell r="BA182" t="str">
            <v/>
          </cell>
          <cell r="BB182" t="str">
            <v/>
          </cell>
          <cell r="BC182" t="str">
            <v/>
          </cell>
          <cell r="BD182" t="str">
            <v/>
          </cell>
          <cell r="BE182" t="str">
            <v/>
          </cell>
          <cell r="BF182" t="str">
            <v/>
          </cell>
          <cell r="BG182" t="str">
            <v/>
          </cell>
          <cell r="BH182">
            <v>0</v>
          </cell>
          <cell r="BI182">
            <v>0</v>
          </cell>
          <cell r="BJ182">
            <v>0</v>
          </cell>
          <cell r="BK182">
            <v>0</v>
          </cell>
          <cell r="BL182">
            <v>375</v>
          </cell>
          <cell r="BM182">
            <v>425</v>
          </cell>
          <cell r="BN182">
            <v>425</v>
          </cell>
          <cell r="BO182">
            <v>425</v>
          </cell>
          <cell r="BP182">
            <v>425</v>
          </cell>
          <cell r="BQ182">
            <v>425</v>
          </cell>
          <cell r="BR182">
            <v>425</v>
          </cell>
          <cell r="BS182">
            <v>425</v>
          </cell>
          <cell r="BT182" t="str">
            <v/>
          </cell>
          <cell r="BU182" t="str">
            <v/>
          </cell>
          <cell r="BV182" t="str">
            <v/>
          </cell>
          <cell r="BW182" t="str">
            <v/>
          </cell>
          <cell r="BX182" t="str">
            <v/>
          </cell>
          <cell r="BY182" t="str">
            <v/>
          </cell>
          <cell r="BZ182" t="str">
            <v/>
          </cell>
          <cell r="CA182" t="str">
            <v/>
          </cell>
          <cell r="CB182" t="str">
            <v/>
          </cell>
          <cell r="CC182" t="str">
            <v/>
          </cell>
          <cell r="CD182" t="str">
            <v/>
          </cell>
          <cell r="CE182" t="str">
            <v/>
          </cell>
          <cell r="CF182" t="str">
            <v/>
          </cell>
          <cell r="CG182" t="str">
            <v/>
          </cell>
          <cell r="CH182" t="str">
            <v/>
          </cell>
          <cell r="CI182" t="str">
            <v/>
          </cell>
          <cell r="CJ182" t="str">
            <v/>
          </cell>
          <cell r="CK182" t="str">
            <v/>
          </cell>
          <cell r="CL182" t="str">
            <v/>
          </cell>
          <cell r="CM182" t="str">
            <v/>
          </cell>
          <cell r="CN182" t="str">
            <v/>
          </cell>
          <cell r="CO182" t="str">
            <v/>
          </cell>
          <cell r="CP182" t="str">
            <v/>
          </cell>
          <cell r="CQ182" t="str">
            <v/>
          </cell>
          <cell r="CR182" t="str">
            <v/>
          </cell>
          <cell r="CS182" t="str">
            <v/>
          </cell>
          <cell r="CT182" t="str">
            <v/>
          </cell>
          <cell r="CU182" t="str">
            <v/>
          </cell>
          <cell r="CV182" t="str">
            <v/>
          </cell>
          <cell r="CW182" t="str">
            <v/>
          </cell>
          <cell r="CX182" t="str">
            <v/>
          </cell>
          <cell r="CY182" t="str">
            <v/>
          </cell>
          <cell r="CZ182" t="str">
            <v/>
          </cell>
          <cell r="DA182" t="str">
            <v/>
          </cell>
          <cell r="DB182" t="str">
            <v/>
          </cell>
          <cell r="DC182" t="str">
            <v/>
          </cell>
          <cell r="DD182" t="str">
            <v/>
          </cell>
          <cell r="DE182" t="str">
            <v/>
          </cell>
          <cell r="DF182" t="str">
            <v/>
          </cell>
          <cell r="DG182" t="str">
            <v/>
          </cell>
          <cell r="DH182" t="str">
            <v/>
          </cell>
          <cell r="DI182" t="str">
            <v/>
          </cell>
          <cell r="DJ182" t="str">
            <v/>
          </cell>
          <cell r="DK182" t="str">
            <v/>
          </cell>
          <cell r="DL182" t="str">
            <v/>
          </cell>
          <cell r="DM182" t="str">
            <v/>
          </cell>
          <cell r="DN182" t="str">
            <v/>
          </cell>
          <cell r="DO182" t="str">
            <v/>
          </cell>
          <cell r="DP182" t="str">
            <v/>
          </cell>
          <cell r="DQ182" t="str">
            <v/>
          </cell>
          <cell r="DR182" t="str">
            <v/>
          </cell>
          <cell r="DS182" t="str">
            <v/>
          </cell>
          <cell r="DT182" t="str">
            <v/>
          </cell>
          <cell r="DU182" t="str">
            <v/>
          </cell>
          <cell r="DV182" t="str">
            <v/>
          </cell>
          <cell r="DW182" t="str">
            <v/>
          </cell>
          <cell r="DX182" t="str">
            <v/>
          </cell>
          <cell r="DY182" t="str">
            <v/>
          </cell>
          <cell r="DZ182" t="str">
            <v/>
          </cell>
          <cell r="EA182" t="str">
            <v/>
          </cell>
          <cell r="EB182" t="str">
            <v/>
          </cell>
          <cell r="EC182" t="str">
            <v/>
          </cell>
          <cell r="ED182" t="str">
            <v/>
          </cell>
          <cell r="EE182" t="str">
            <v/>
          </cell>
          <cell r="EF182" t="str">
            <v/>
          </cell>
          <cell r="EG182" t="str">
            <v/>
          </cell>
          <cell r="EH182" t="str">
            <v/>
          </cell>
          <cell r="EI182" t="str">
            <v/>
          </cell>
          <cell r="EJ182" t="str">
            <v/>
          </cell>
          <cell r="EK182" t="str">
            <v/>
          </cell>
          <cell r="EL182" t="str">
            <v/>
          </cell>
          <cell r="EM182" t="str">
            <v/>
          </cell>
          <cell r="EN182" t="str">
            <v/>
          </cell>
          <cell r="EO182" t="str">
            <v/>
          </cell>
          <cell r="EP182" t="str">
            <v/>
          </cell>
          <cell r="EQ182" t="str">
            <v/>
          </cell>
          <cell r="ER182" t="str">
            <v/>
          </cell>
          <cell r="ES182" t="str">
            <v/>
          </cell>
          <cell r="ET182" t="str">
            <v/>
          </cell>
          <cell r="EU182" t="str">
            <v/>
          </cell>
          <cell r="EV182" t="str">
            <v/>
          </cell>
          <cell r="EW182" t="str">
            <v/>
          </cell>
        </row>
        <row r="183">
          <cell r="A183" t="str">
            <v>Wks</v>
          </cell>
          <cell r="B183" t="str">
            <v>Days</v>
          </cell>
          <cell r="F183" t="str">
            <v>Wks</v>
          </cell>
          <cell r="G183" t="str">
            <v>Days</v>
          </cell>
          <cell r="H183" t="str">
            <v>Frames</v>
          </cell>
          <cell r="I183" t="str">
            <v>Wks</v>
          </cell>
          <cell r="J183" t="str">
            <v>Days</v>
          </cell>
          <cell r="K183">
            <v>21</v>
          </cell>
          <cell r="M183">
            <v>29</v>
          </cell>
          <cell r="O183">
            <v>29</v>
          </cell>
          <cell r="Q183">
            <v>29</v>
          </cell>
          <cell r="R183">
            <v>36008</v>
          </cell>
          <cell r="T183" t="str">
            <v>Animation Projection</v>
          </cell>
          <cell r="V183">
            <v>35786</v>
          </cell>
          <cell r="W183">
            <v>35863</v>
          </cell>
          <cell r="X183">
            <v>750</v>
          </cell>
          <cell r="Y183">
            <v>12</v>
          </cell>
          <cell r="Z183">
            <v>57.591386666666665</v>
          </cell>
          <cell r="AA183" t="str">
            <v/>
          </cell>
          <cell r="AB183" t="str">
            <v/>
          </cell>
          <cell r="AC183" t="str">
            <v/>
          </cell>
          <cell r="AD183" t="str">
            <v/>
          </cell>
          <cell r="AE183" t="str">
            <v/>
          </cell>
          <cell r="AF183" t="str">
            <v/>
          </cell>
          <cell r="AG183" t="str">
            <v/>
          </cell>
          <cell r="AH183" t="str">
            <v/>
          </cell>
          <cell r="AI183" t="str">
            <v/>
          </cell>
          <cell r="AJ183" t="str">
            <v/>
          </cell>
          <cell r="AK183" t="str">
            <v/>
          </cell>
          <cell r="AL183" t="str">
            <v/>
          </cell>
          <cell r="AM183" t="str">
            <v/>
          </cell>
          <cell r="AN183" t="str">
            <v/>
          </cell>
          <cell r="AO183" t="str">
            <v/>
          </cell>
          <cell r="AP183" t="str">
            <v/>
          </cell>
          <cell r="AQ183" t="str">
            <v/>
          </cell>
          <cell r="AR183" t="str">
            <v/>
          </cell>
          <cell r="AS183" t="str">
            <v/>
          </cell>
          <cell r="AT183" t="str">
            <v/>
          </cell>
          <cell r="AU183" t="str">
            <v/>
          </cell>
          <cell r="AV183" t="str">
            <v/>
          </cell>
          <cell r="AW183" t="str">
            <v/>
          </cell>
          <cell r="AX183" t="str">
            <v/>
          </cell>
          <cell r="AY183" t="str">
            <v/>
          </cell>
          <cell r="AZ183" t="str">
            <v/>
          </cell>
          <cell r="BA183" t="str">
            <v/>
          </cell>
          <cell r="BB183" t="str">
            <v/>
          </cell>
          <cell r="BC183" t="str">
            <v/>
          </cell>
          <cell r="BD183" t="str">
            <v/>
          </cell>
          <cell r="BE183" t="str">
            <v/>
          </cell>
          <cell r="BF183" t="str">
            <v/>
          </cell>
          <cell r="BG183" t="str">
            <v/>
          </cell>
          <cell r="BH183">
            <v>0</v>
          </cell>
          <cell r="BI183">
            <v>0</v>
          </cell>
          <cell r="BJ183">
            <v>0</v>
          </cell>
          <cell r="BK183">
            <v>0</v>
          </cell>
          <cell r="BL183">
            <v>375</v>
          </cell>
          <cell r="BM183">
            <v>425</v>
          </cell>
          <cell r="BN183">
            <v>425</v>
          </cell>
          <cell r="BO183">
            <v>425</v>
          </cell>
          <cell r="BP183">
            <v>425</v>
          </cell>
          <cell r="BQ183">
            <v>425</v>
          </cell>
          <cell r="BR183">
            <v>425</v>
          </cell>
          <cell r="BS183">
            <v>425</v>
          </cell>
          <cell r="BT183" t="str">
            <v/>
          </cell>
          <cell r="BU183" t="str">
            <v/>
          </cell>
          <cell r="BV183" t="str">
            <v/>
          </cell>
          <cell r="BW183" t="str">
            <v/>
          </cell>
          <cell r="BX183" t="str">
            <v/>
          </cell>
          <cell r="BY183" t="str">
            <v/>
          </cell>
          <cell r="BZ183" t="str">
            <v/>
          </cell>
          <cell r="CA183" t="str">
            <v/>
          </cell>
          <cell r="CB183" t="str">
            <v/>
          </cell>
          <cell r="CC183" t="str">
            <v/>
          </cell>
          <cell r="CD183" t="str">
            <v/>
          </cell>
          <cell r="CE183" t="str">
            <v/>
          </cell>
          <cell r="CF183" t="str">
            <v/>
          </cell>
          <cell r="CG183" t="str">
            <v/>
          </cell>
          <cell r="CH183" t="str">
            <v/>
          </cell>
          <cell r="CI183" t="str">
            <v/>
          </cell>
          <cell r="CJ183" t="str">
            <v/>
          </cell>
          <cell r="CK183" t="str">
            <v/>
          </cell>
          <cell r="CL183" t="str">
            <v/>
          </cell>
          <cell r="CM183" t="str">
            <v/>
          </cell>
          <cell r="CN183" t="str">
            <v/>
          </cell>
          <cell r="CO183" t="str">
            <v/>
          </cell>
          <cell r="CP183" t="str">
            <v/>
          </cell>
          <cell r="CQ183" t="str">
            <v/>
          </cell>
          <cell r="CR183" t="str">
            <v/>
          </cell>
          <cell r="CS183" t="str">
            <v/>
          </cell>
          <cell r="CT183" t="str">
            <v/>
          </cell>
          <cell r="CU183" t="str">
            <v/>
          </cell>
          <cell r="CV183" t="str">
            <v/>
          </cell>
          <cell r="CW183" t="str">
            <v/>
          </cell>
          <cell r="CX183" t="str">
            <v/>
          </cell>
          <cell r="CY183" t="str">
            <v/>
          </cell>
          <cell r="CZ183" t="str">
            <v/>
          </cell>
          <cell r="DA183" t="str">
            <v/>
          </cell>
          <cell r="DB183" t="str">
            <v/>
          </cell>
          <cell r="DC183" t="str">
            <v/>
          </cell>
          <cell r="DD183" t="str">
            <v/>
          </cell>
          <cell r="DE183" t="str">
            <v/>
          </cell>
          <cell r="DF183" t="str">
            <v/>
          </cell>
          <cell r="DG183" t="str">
            <v/>
          </cell>
          <cell r="DH183" t="str">
            <v/>
          </cell>
          <cell r="DI183" t="str">
            <v/>
          </cell>
          <cell r="DJ183" t="str">
            <v/>
          </cell>
          <cell r="DK183" t="str">
            <v/>
          </cell>
          <cell r="DL183" t="str">
            <v/>
          </cell>
          <cell r="DM183" t="str">
            <v/>
          </cell>
          <cell r="DN183" t="str">
            <v/>
          </cell>
          <cell r="DO183" t="str">
            <v/>
          </cell>
          <cell r="DP183" t="str">
            <v/>
          </cell>
          <cell r="DQ183" t="str">
            <v/>
          </cell>
          <cell r="DR183" t="str">
            <v/>
          </cell>
          <cell r="DS183" t="str">
            <v/>
          </cell>
          <cell r="DT183" t="str">
            <v/>
          </cell>
          <cell r="DU183" t="str">
            <v/>
          </cell>
          <cell r="DV183" t="str">
            <v/>
          </cell>
          <cell r="DW183" t="str">
            <v/>
          </cell>
          <cell r="DX183" t="str">
            <v/>
          </cell>
          <cell r="DY183" t="str">
            <v/>
          </cell>
          <cell r="DZ183" t="str">
            <v/>
          </cell>
          <cell r="EA183" t="str">
            <v/>
          </cell>
          <cell r="EB183" t="str">
            <v/>
          </cell>
          <cell r="EC183" t="str">
            <v/>
          </cell>
          <cell r="ED183" t="str">
            <v/>
          </cell>
          <cell r="EE183" t="str">
            <v/>
          </cell>
          <cell r="EF183" t="str">
            <v/>
          </cell>
          <cell r="EG183" t="str">
            <v/>
          </cell>
          <cell r="EH183" t="str">
            <v/>
          </cell>
          <cell r="EI183" t="str">
            <v/>
          </cell>
          <cell r="EJ183" t="str">
            <v/>
          </cell>
          <cell r="EK183" t="str">
            <v/>
          </cell>
          <cell r="EL183" t="str">
            <v/>
          </cell>
          <cell r="EM183" t="str">
            <v/>
          </cell>
          <cell r="EN183" t="str">
            <v/>
          </cell>
          <cell r="EO183" t="str">
            <v/>
          </cell>
          <cell r="EP183" t="str">
            <v/>
          </cell>
          <cell r="EQ183" t="str">
            <v/>
          </cell>
          <cell r="ER183" t="str">
            <v/>
          </cell>
          <cell r="ES183" t="str">
            <v/>
          </cell>
          <cell r="ET183" t="str">
            <v/>
          </cell>
          <cell r="EU183" t="str">
            <v/>
          </cell>
          <cell r="EV183" t="str">
            <v/>
          </cell>
          <cell r="EW183" t="str">
            <v/>
          </cell>
        </row>
        <row r="184">
          <cell r="A184">
            <v>7.3905499999999993</v>
          </cell>
          <cell r="B184">
            <v>65.73384999999999</v>
          </cell>
          <cell r="F184">
            <v>3.9416266666666666</v>
          </cell>
          <cell r="G184">
            <v>57.591386666666665</v>
          </cell>
          <cell r="H184">
            <v>2956.22</v>
          </cell>
          <cell r="I184">
            <v>3.2846888888888888</v>
          </cell>
          <cell r="J184">
            <v>36.992822222222223</v>
          </cell>
          <cell r="K184">
            <v>21</v>
          </cell>
          <cell r="M184">
            <v>29</v>
          </cell>
          <cell r="O184">
            <v>29</v>
          </cell>
          <cell r="Q184">
            <v>29</v>
          </cell>
          <cell r="R184">
            <v>36008</v>
          </cell>
          <cell r="T184" t="str">
            <v>Ink &amp; Paint Projection</v>
          </cell>
          <cell r="V184">
            <v>35822</v>
          </cell>
          <cell r="W184">
            <v>35858.992822222222</v>
          </cell>
          <cell r="X184">
            <v>900</v>
          </cell>
          <cell r="Y184">
            <v>8</v>
          </cell>
          <cell r="Z184">
            <v>36.992822222222223</v>
          </cell>
          <cell r="AA184" t="str">
            <v/>
          </cell>
          <cell r="AB184" t="str">
            <v/>
          </cell>
          <cell r="AC184" t="str">
            <v/>
          </cell>
          <cell r="AD184" t="str">
            <v/>
          </cell>
          <cell r="AE184" t="str">
            <v/>
          </cell>
          <cell r="AF184" t="str">
            <v/>
          </cell>
          <cell r="AG184" t="str">
            <v/>
          </cell>
          <cell r="AH184" t="str">
            <v/>
          </cell>
          <cell r="AI184" t="str">
            <v/>
          </cell>
          <cell r="AJ184" t="str">
            <v/>
          </cell>
          <cell r="AK184" t="str">
            <v/>
          </cell>
          <cell r="AL184" t="str">
            <v/>
          </cell>
          <cell r="AM184" t="str">
            <v/>
          </cell>
          <cell r="AN184" t="str">
            <v/>
          </cell>
          <cell r="AO184" t="str">
            <v/>
          </cell>
          <cell r="AP184" t="str">
            <v/>
          </cell>
          <cell r="AQ184" t="str">
            <v/>
          </cell>
          <cell r="AR184" t="str">
            <v/>
          </cell>
          <cell r="AS184" t="str">
            <v/>
          </cell>
          <cell r="AT184" t="str">
            <v/>
          </cell>
          <cell r="AU184" t="str">
            <v/>
          </cell>
          <cell r="AV184" t="str">
            <v/>
          </cell>
          <cell r="AW184" t="str">
            <v/>
          </cell>
          <cell r="AX184" t="str">
            <v/>
          </cell>
          <cell r="AY184" t="str">
            <v/>
          </cell>
          <cell r="AZ184" t="str">
            <v/>
          </cell>
          <cell r="BA184" t="str">
            <v/>
          </cell>
          <cell r="BB184" t="str">
            <v/>
          </cell>
          <cell r="BC184" t="str">
            <v/>
          </cell>
          <cell r="BD184" t="str">
            <v/>
          </cell>
          <cell r="BE184" t="str">
            <v/>
          </cell>
          <cell r="BF184" t="str">
            <v/>
          </cell>
          <cell r="BG184" t="str">
            <v/>
          </cell>
          <cell r="BH184" t="str">
            <v/>
          </cell>
          <cell r="BI184" t="str">
            <v/>
          </cell>
          <cell r="BJ184" t="str">
            <v/>
          </cell>
          <cell r="BK184" t="str">
            <v/>
          </cell>
          <cell r="BL184" t="str">
            <v/>
          </cell>
          <cell r="BM184" t="str">
            <v/>
          </cell>
          <cell r="BN184">
            <v>225</v>
          </cell>
          <cell r="BO184">
            <v>450</v>
          </cell>
          <cell r="BP184">
            <v>450</v>
          </cell>
          <cell r="BQ184">
            <v>675</v>
          </cell>
          <cell r="BR184">
            <v>450</v>
          </cell>
          <cell r="BS184">
            <v>675</v>
          </cell>
          <cell r="BT184">
            <v>900</v>
          </cell>
          <cell r="BU184">
            <v>900</v>
          </cell>
          <cell r="BV184" t="str">
            <v/>
          </cell>
          <cell r="BW184" t="str">
            <v/>
          </cell>
          <cell r="BX184" t="str">
            <v/>
          </cell>
          <cell r="BY184" t="str">
            <v/>
          </cell>
          <cell r="BZ184" t="str">
            <v/>
          </cell>
          <cell r="CA184" t="str">
            <v/>
          </cell>
          <cell r="CB184" t="str">
            <v/>
          </cell>
          <cell r="CC184" t="str">
            <v/>
          </cell>
          <cell r="CD184" t="str">
            <v/>
          </cell>
          <cell r="CE184" t="str">
            <v/>
          </cell>
          <cell r="CF184" t="str">
            <v/>
          </cell>
          <cell r="CG184" t="str">
            <v/>
          </cell>
          <cell r="CH184" t="str">
            <v/>
          </cell>
          <cell r="CI184" t="str">
            <v/>
          </cell>
          <cell r="CJ184" t="str">
            <v/>
          </cell>
          <cell r="CK184" t="str">
            <v/>
          </cell>
          <cell r="CL184" t="str">
            <v/>
          </cell>
          <cell r="CM184" t="str">
            <v/>
          </cell>
          <cell r="CN184" t="str">
            <v/>
          </cell>
          <cell r="CO184" t="str">
            <v/>
          </cell>
          <cell r="CP184" t="str">
            <v/>
          </cell>
          <cell r="CQ184" t="str">
            <v/>
          </cell>
          <cell r="CR184" t="str">
            <v/>
          </cell>
          <cell r="CS184" t="str">
            <v/>
          </cell>
          <cell r="CT184" t="str">
            <v/>
          </cell>
          <cell r="CU184" t="str">
            <v/>
          </cell>
          <cell r="CV184" t="str">
            <v/>
          </cell>
          <cell r="CW184" t="str">
            <v/>
          </cell>
          <cell r="CX184" t="str">
            <v/>
          </cell>
          <cell r="CY184" t="str">
            <v/>
          </cell>
          <cell r="CZ184" t="str">
            <v/>
          </cell>
          <cell r="DA184" t="str">
            <v/>
          </cell>
          <cell r="DB184" t="str">
            <v/>
          </cell>
          <cell r="DC184" t="str">
            <v/>
          </cell>
          <cell r="DD184" t="str">
            <v/>
          </cell>
          <cell r="DE184" t="str">
            <v/>
          </cell>
          <cell r="DF184" t="str">
            <v/>
          </cell>
          <cell r="DG184" t="str">
            <v/>
          </cell>
          <cell r="DH184" t="str">
            <v/>
          </cell>
          <cell r="DI184" t="str">
            <v/>
          </cell>
          <cell r="DJ184" t="str">
            <v/>
          </cell>
          <cell r="DK184" t="str">
            <v/>
          </cell>
          <cell r="DL184" t="str">
            <v/>
          </cell>
          <cell r="DM184" t="str">
            <v/>
          </cell>
          <cell r="DN184" t="str">
            <v/>
          </cell>
          <cell r="DO184" t="str">
            <v/>
          </cell>
          <cell r="DP184" t="str">
            <v/>
          </cell>
          <cell r="DQ184" t="str">
            <v/>
          </cell>
          <cell r="DR184" t="str">
            <v/>
          </cell>
          <cell r="DS184" t="str">
            <v/>
          </cell>
          <cell r="DT184" t="str">
            <v/>
          </cell>
          <cell r="DU184" t="str">
            <v/>
          </cell>
          <cell r="DV184" t="str">
            <v/>
          </cell>
          <cell r="DW184" t="str">
            <v/>
          </cell>
          <cell r="DX184" t="str">
            <v/>
          </cell>
          <cell r="DY184" t="str">
            <v/>
          </cell>
          <cell r="DZ184" t="str">
            <v/>
          </cell>
          <cell r="EA184" t="str">
            <v/>
          </cell>
          <cell r="EB184" t="str">
            <v/>
          </cell>
          <cell r="EC184" t="str">
            <v/>
          </cell>
          <cell r="ED184" t="str">
            <v/>
          </cell>
          <cell r="EE184" t="str">
            <v/>
          </cell>
          <cell r="EF184" t="str">
            <v/>
          </cell>
          <cell r="EG184" t="str">
            <v/>
          </cell>
          <cell r="EH184" t="str">
            <v/>
          </cell>
          <cell r="EI184" t="str">
            <v/>
          </cell>
          <cell r="EJ184" t="str">
            <v/>
          </cell>
          <cell r="EK184" t="str">
            <v/>
          </cell>
          <cell r="EL184" t="str">
            <v/>
          </cell>
          <cell r="EM184" t="str">
            <v/>
          </cell>
          <cell r="EN184" t="str">
            <v/>
          </cell>
          <cell r="EO184" t="str">
            <v/>
          </cell>
          <cell r="EP184" t="str">
            <v/>
          </cell>
          <cell r="EQ184" t="str">
            <v/>
          </cell>
          <cell r="ER184" t="str">
            <v/>
          </cell>
          <cell r="ES184" t="str">
            <v/>
          </cell>
          <cell r="ET184" t="str">
            <v/>
          </cell>
          <cell r="EU184" t="str">
            <v/>
          </cell>
          <cell r="EV184" t="str">
            <v/>
          </cell>
          <cell r="EW184" t="str">
            <v/>
          </cell>
        </row>
        <row r="186">
          <cell r="T186" t="str">
            <v>BUDGET FORECAST</v>
          </cell>
          <cell r="AA186" t="str">
            <v/>
          </cell>
          <cell r="AB186" t="str">
            <v/>
          </cell>
          <cell r="AC186" t="str">
            <v/>
          </cell>
          <cell r="AD186" t="str">
            <v/>
          </cell>
          <cell r="AE186" t="str">
            <v/>
          </cell>
          <cell r="AF186" t="str">
            <v/>
          </cell>
          <cell r="AG186" t="str">
            <v/>
          </cell>
          <cell r="AH186" t="str">
            <v/>
          </cell>
          <cell r="AI186" t="str">
            <v/>
          </cell>
          <cell r="AJ186" t="str">
            <v/>
          </cell>
          <cell r="AK186" t="str">
            <v/>
          </cell>
          <cell r="AL186" t="str">
            <v/>
          </cell>
          <cell r="AM186" t="str">
            <v/>
          </cell>
          <cell r="AN186" t="str">
            <v/>
          </cell>
          <cell r="AO186" t="str">
            <v/>
          </cell>
          <cell r="AP186" t="str">
            <v/>
          </cell>
          <cell r="AQ186" t="str">
            <v/>
          </cell>
          <cell r="AR186" t="str">
            <v/>
          </cell>
          <cell r="AS186" t="str">
            <v/>
          </cell>
          <cell r="AT186" t="str">
            <v/>
          </cell>
          <cell r="AU186" t="str">
            <v/>
          </cell>
          <cell r="AV186" t="str">
            <v/>
          </cell>
          <cell r="AW186" t="str">
            <v/>
          </cell>
          <cell r="AX186" t="str">
            <v/>
          </cell>
          <cell r="AY186" t="str">
            <v/>
          </cell>
          <cell r="AZ186">
            <v>35730</v>
          </cell>
          <cell r="BA186">
            <v>35737</v>
          </cell>
          <cell r="BB186">
            <v>35744</v>
          </cell>
          <cell r="BC186">
            <v>35751</v>
          </cell>
          <cell r="BD186">
            <v>35758</v>
          </cell>
          <cell r="BE186">
            <v>35765</v>
          </cell>
          <cell r="BF186">
            <v>35772</v>
          </cell>
          <cell r="BG186">
            <v>35779</v>
          </cell>
          <cell r="BH186">
            <v>35786</v>
          </cell>
          <cell r="BI186" t="str">
            <v/>
          </cell>
          <cell r="BJ186" t="str">
            <v/>
          </cell>
          <cell r="BK186" t="str">
            <v/>
          </cell>
          <cell r="BL186" t="str">
            <v/>
          </cell>
          <cell r="BM186" t="str">
            <v/>
          </cell>
          <cell r="BN186" t="str">
            <v/>
          </cell>
          <cell r="BO186" t="str">
            <v/>
          </cell>
          <cell r="BP186" t="str">
            <v/>
          </cell>
          <cell r="BQ186" t="str">
            <v/>
          </cell>
          <cell r="BR186" t="str">
            <v/>
          </cell>
          <cell r="BS186" t="str">
            <v/>
          </cell>
          <cell r="BT186" t="str">
            <v/>
          </cell>
          <cell r="BU186" t="str">
            <v/>
          </cell>
          <cell r="BV186" t="str">
            <v/>
          </cell>
          <cell r="BW186" t="str">
            <v/>
          </cell>
          <cell r="BX186" t="str">
            <v/>
          </cell>
          <cell r="BY186" t="str">
            <v/>
          </cell>
          <cell r="BZ186" t="str">
            <v/>
          </cell>
          <cell r="CA186" t="str">
            <v/>
          </cell>
          <cell r="CB186" t="str">
            <v/>
          </cell>
          <cell r="CC186" t="str">
            <v/>
          </cell>
          <cell r="CD186" t="str">
            <v/>
          </cell>
          <cell r="CE186" t="str">
            <v/>
          </cell>
          <cell r="CF186" t="str">
            <v/>
          </cell>
          <cell r="CG186" t="str">
            <v/>
          </cell>
          <cell r="CH186" t="str">
            <v/>
          </cell>
          <cell r="CI186" t="str">
            <v/>
          </cell>
          <cell r="CJ186" t="str">
            <v/>
          </cell>
          <cell r="CK186" t="str">
            <v/>
          </cell>
          <cell r="CL186" t="str">
            <v/>
          </cell>
          <cell r="CM186" t="str">
            <v/>
          </cell>
          <cell r="CN186" t="str">
            <v/>
          </cell>
          <cell r="CO186" t="str">
            <v/>
          </cell>
          <cell r="CP186" t="str">
            <v/>
          </cell>
          <cell r="CQ186" t="str">
            <v/>
          </cell>
          <cell r="CR186" t="str">
            <v/>
          </cell>
          <cell r="CS186" t="str">
            <v/>
          </cell>
          <cell r="CT186" t="str">
            <v/>
          </cell>
          <cell r="CU186" t="str">
            <v/>
          </cell>
          <cell r="CV186" t="str">
            <v/>
          </cell>
          <cell r="CW186" t="str">
            <v/>
          </cell>
          <cell r="CX186" t="str">
            <v/>
          </cell>
          <cell r="CY186" t="str">
            <v/>
          </cell>
          <cell r="CZ186" t="str">
            <v/>
          </cell>
          <cell r="DA186" t="str">
            <v/>
          </cell>
          <cell r="DB186" t="str">
            <v/>
          </cell>
          <cell r="DC186" t="str">
            <v/>
          </cell>
          <cell r="DD186" t="str">
            <v/>
          </cell>
          <cell r="DE186" t="str">
            <v/>
          </cell>
          <cell r="DF186" t="str">
            <v/>
          </cell>
          <cell r="DG186" t="str">
            <v/>
          </cell>
          <cell r="DH186" t="str">
            <v/>
          </cell>
          <cell r="DI186" t="str">
            <v/>
          </cell>
          <cell r="DJ186" t="str">
            <v/>
          </cell>
          <cell r="DK186" t="str">
            <v/>
          </cell>
          <cell r="DL186" t="str">
            <v/>
          </cell>
          <cell r="DM186" t="str">
            <v/>
          </cell>
          <cell r="DN186" t="str">
            <v/>
          </cell>
          <cell r="DO186" t="str">
            <v/>
          </cell>
          <cell r="DP186" t="str">
            <v/>
          </cell>
          <cell r="DQ186" t="str">
            <v/>
          </cell>
          <cell r="DR186" t="str">
            <v/>
          </cell>
          <cell r="DS186" t="str">
            <v/>
          </cell>
          <cell r="DT186" t="str">
            <v/>
          </cell>
          <cell r="DU186" t="str">
            <v/>
          </cell>
          <cell r="DV186" t="str">
            <v/>
          </cell>
          <cell r="DW186" t="str">
            <v/>
          </cell>
          <cell r="DX186" t="str">
            <v/>
          </cell>
          <cell r="DY186" t="str">
            <v/>
          </cell>
          <cell r="DZ186" t="str">
            <v/>
          </cell>
          <cell r="EA186" t="str">
            <v/>
          </cell>
          <cell r="EB186" t="str">
            <v/>
          </cell>
          <cell r="EC186" t="str">
            <v/>
          </cell>
          <cell r="ED186" t="str">
            <v/>
          </cell>
          <cell r="EE186" t="str">
            <v/>
          </cell>
          <cell r="EF186" t="str">
            <v/>
          </cell>
          <cell r="EG186" t="str">
            <v/>
          </cell>
          <cell r="EH186" t="str">
            <v/>
          </cell>
          <cell r="EI186" t="str">
            <v/>
          </cell>
          <cell r="EJ186" t="str">
            <v/>
          </cell>
          <cell r="EK186" t="str">
            <v/>
          </cell>
          <cell r="EL186" t="str">
            <v/>
          </cell>
          <cell r="EM186" t="str">
            <v/>
          </cell>
          <cell r="EN186" t="str">
            <v/>
          </cell>
          <cell r="EO186" t="str">
            <v/>
          </cell>
          <cell r="EP186" t="str">
            <v/>
          </cell>
          <cell r="EQ186" t="str">
            <v/>
          </cell>
          <cell r="ER186" t="str">
            <v/>
          </cell>
          <cell r="ES186" t="str">
            <v/>
          </cell>
          <cell r="ET186" t="str">
            <v/>
          </cell>
          <cell r="EU186" t="str">
            <v/>
          </cell>
          <cell r="EV186" t="str">
            <v/>
          </cell>
          <cell r="EW186" t="str">
            <v/>
          </cell>
          <cell r="EX186" t="str">
            <v/>
          </cell>
          <cell r="EY186" t="str">
            <v/>
          </cell>
          <cell r="EZ186" t="str">
            <v/>
          </cell>
          <cell r="FA186" t="str">
            <v/>
          </cell>
          <cell r="FB186" t="str">
            <v/>
          </cell>
          <cell r="FC186" t="str">
            <v/>
          </cell>
          <cell r="FD186" t="str">
            <v/>
          </cell>
          <cell r="FE186" t="str">
            <v/>
          </cell>
          <cell r="FF186" t="str">
            <v/>
          </cell>
          <cell r="FG186" t="str">
            <v/>
          </cell>
          <cell r="FH186" t="str">
            <v/>
          </cell>
          <cell r="FI186" t="str">
            <v/>
          </cell>
        </row>
        <row r="187">
          <cell r="T187" t="str">
            <v>BUDGET FORECAST</v>
          </cell>
          <cell r="V187" t="str">
            <v>PRE PROD</v>
          </cell>
          <cell r="W187">
            <v>30</v>
          </cell>
          <cell r="X187">
            <v>90000</v>
          </cell>
          <cell r="AA187" t="str">
            <v/>
          </cell>
          <cell r="AB187" t="str">
            <v/>
          </cell>
          <cell r="AC187" t="str">
            <v/>
          </cell>
          <cell r="AD187" t="str">
            <v/>
          </cell>
          <cell r="AE187" t="str">
            <v/>
          </cell>
          <cell r="AF187" t="str">
            <v/>
          </cell>
          <cell r="AG187" t="str">
            <v/>
          </cell>
          <cell r="AH187" t="str">
            <v/>
          </cell>
          <cell r="AI187" t="str">
            <v/>
          </cell>
          <cell r="AJ187" t="str">
            <v/>
          </cell>
          <cell r="AK187" t="str">
            <v/>
          </cell>
          <cell r="AL187" t="str">
            <v/>
          </cell>
          <cell r="AM187" t="str">
            <v/>
          </cell>
          <cell r="AN187" t="str">
            <v/>
          </cell>
          <cell r="AO187" t="str">
            <v/>
          </cell>
          <cell r="AP187" t="str">
            <v/>
          </cell>
          <cell r="AQ187" t="str">
            <v/>
          </cell>
          <cell r="AR187" t="str">
            <v/>
          </cell>
          <cell r="AS187" t="str">
            <v/>
          </cell>
          <cell r="AT187" t="str">
            <v/>
          </cell>
          <cell r="AU187" t="str">
            <v/>
          </cell>
          <cell r="AV187" t="str">
            <v/>
          </cell>
          <cell r="AW187" t="str">
            <v/>
          </cell>
          <cell r="AX187" t="str">
            <v/>
          </cell>
          <cell r="AY187" t="str">
            <v/>
          </cell>
          <cell r="AZ187">
            <v>3000</v>
          </cell>
          <cell r="BA187">
            <v>6000</v>
          </cell>
          <cell r="BB187">
            <v>9000</v>
          </cell>
          <cell r="BC187">
            <v>12000</v>
          </cell>
          <cell r="BD187">
            <v>12000</v>
          </cell>
          <cell r="BE187">
            <v>12000</v>
          </cell>
          <cell r="BF187">
            <v>12000</v>
          </cell>
          <cell r="BG187">
            <v>12000</v>
          </cell>
          <cell r="BH187">
            <v>12000</v>
          </cell>
          <cell r="BI187" t="str">
            <v/>
          </cell>
          <cell r="BJ187" t="str">
            <v/>
          </cell>
          <cell r="BK187" t="str">
            <v/>
          </cell>
          <cell r="BL187" t="str">
            <v/>
          </cell>
          <cell r="BM187" t="str">
            <v/>
          </cell>
          <cell r="BN187" t="str">
            <v/>
          </cell>
          <cell r="BO187" t="str">
            <v/>
          </cell>
          <cell r="BP187" t="str">
            <v/>
          </cell>
          <cell r="BQ187" t="str">
            <v/>
          </cell>
          <cell r="BR187" t="str">
            <v/>
          </cell>
          <cell r="BS187" t="str">
            <v/>
          </cell>
          <cell r="BT187" t="str">
            <v/>
          </cell>
          <cell r="BU187" t="str">
            <v/>
          </cell>
          <cell r="BV187" t="str">
            <v/>
          </cell>
          <cell r="BW187" t="str">
            <v/>
          </cell>
          <cell r="BX187" t="str">
            <v/>
          </cell>
          <cell r="BY187" t="str">
            <v/>
          </cell>
          <cell r="BZ187" t="str">
            <v/>
          </cell>
          <cell r="CA187" t="str">
            <v/>
          </cell>
          <cell r="CB187" t="str">
            <v/>
          </cell>
          <cell r="CC187" t="str">
            <v/>
          </cell>
          <cell r="CD187" t="str">
            <v/>
          </cell>
          <cell r="CE187" t="str">
            <v/>
          </cell>
          <cell r="CF187" t="str">
            <v/>
          </cell>
          <cell r="CG187" t="str">
            <v/>
          </cell>
          <cell r="CH187" t="str">
            <v/>
          </cell>
          <cell r="CI187" t="str">
            <v/>
          </cell>
          <cell r="CJ187" t="str">
            <v/>
          </cell>
          <cell r="CK187" t="str">
            <v/>
          </cell>
          <cell r="CL187" t="str">
            <v/>
          </cell>
          <cell r="CM187" t="str">
            <v/>
          </cell>
          <cell r="CN187" t="str">
            <v/>
          </cell>
          <cell r="CO187" t="str">
            <v/>
          </cell>
          <cell r="CP187" t="str">
            <v/>
          </cell>
          <cell r="CQ187" t="str">
            <v/>
          </cell>
          <cell r="CR187" t="str">
            <v/>
          </cell>
          <cell r="CS187" t="str">
            <v/>
          </cell>
          <cell r="CT187" t="str">
            <v/>
          </cell>
          <cell r="CU187" t="str">
            <v/>
          </cell>
          <cell r="CV187" t="str">
            <v/>
          </cell>
          <cell r="CW187" t="str">
            <v/>
          </cell>
          <cell r="CX187" t="str">
            <v/>
          </cell>
          <cell r="CY187" t="str">
            <v/>
          </cell>
          <cell r="CZ187" t="str">
            <v/>
          </cell>
          <cell r="DA187" t="str">
            <v/>
          </cell>
          <cell r="DB187" t="str">
            <v/>
          </cell>
          <cell r="DC187" t="str">
            <v/>
          </cell>
          <cell r="DD187" t="str">
            <v/>
          </cell>
          <cell r="DE187" t="str">
            <v/>
          </cell>
          <cell r="DF187" t="str">
            <v/>
          </cell>
          <cell r="DG187" t="str">
            <v/>
          </cell>
          <cell r="DH187" t="str">
            <v/>
          </cell>
          <cell r="DI187" t="str">
            <v/>
          </cell>
          <cell r="DJ187" t="str">
            <v/>
          </cell>
          <cell r="DK187" t="str">
            <v/>
          </cell>
          <cell r="DL187" t="str">
            <v/>
          </cell>
          <cell r="DM187" t="str">
            <v/>
          </cell>
          <cell r="DN187" t="str">
            <v/>
          </cell>
          <cell r="DO187" t="str">
            <v/>
          </cell>
          <cell r="DP187" t="str">
            <v/>
          </cell>
          <cell r="DQ187" t="str">
            <v/>
          </cell>
          <cell r="DR187" t="str">
            <v/>
          </cell>
          <cell r="DS187" t="str">
            <v/>
          </cell>
          <cell r="DT187" t="str">
            <v/>
          </cell>
          <cell r="DU187" t="str">
            <v/>
          </cell>
          <cell r="DV187" t="str">
            <v/>
          </cell>
          <cell r="DW187" t="str">
            <v/>
          </cell>
          <cell r="DX187" t="str">
            <v/>
          </cell>
          <cell r="DY187" t="str">
            <v/>
          </cell>
          <cell r="DZ187" t="str">
            <v/>
          </cell>
          <cell r="EA187" t="str">
            <v/>
          </cell>
          <cell r="EB187" t="str">
            <v/>
          </cell>
          <cell r="EC187" t="str">
            <v/>
          </cell>
          <cell r="ED187" t="str">
            <v/>
          </cell>
          <cell r="EE187" t="str">
            <v/>
          </cell>
          <cell r="EF187" t="str">
            <v/>
          </cell>
          <cell r="EG187" t="str">
            <v/>
          </cell>
          <cell r="EH187" t="str">
            <v/>
          </cell>
          <cell r="EI187" t="str">
            <v/>
          </cell>
          <cell r="EJ187" t="str">
            <v/>
          </cell>
          <cell r="EK187" t="str">
            <v/>
          </cell>
          <cell r="EL187" t="str">
            <v/>
          </cell>
          <cell r="EM187" t="str">
            <v/>
          </cell>
          <cell r="EN187" t="str">
            <v/>
          </cell>
          <cell r="EO187" t="str">
            <v/>
          </cell>
          <cell r="EP187" t="str">
            <v/>
          </cell>
          <cell r="EQ187" t="str">
            <v/>
          </cell>
          <cell r="ER187" t="str">
            <v/>
          </cell>
          <cell r="ES187" t="str">
            <v/>
          </cell>
          <cell r="ET187" t="str">
            <v/>
          </cell>
          <cell r="EU187" t="str">
            <v/>
          </cell>
          <cell r="EV187" t="str">
            <v/>
          </cell>
          <cell r="EW187" t="str">
            <v/>
          </cell>
          <cell r="EX187" t="str">
            <v/>
          </cell>
          <cell r="EY187" t="str">
            <v/>
          </cell>
          <cell r="EZ187" t="str">
            <v/>
          </cell>
          <cell r="FA187" t="str">
            <v/>
          </cell>
          <cell r="FB187" t="str">
            <v/>
          </cell>
          <cell r="FC187" t="str">
            <v/>
          </cell>
          <cell r="FD187" t="str">
            <v/>
          </cell>
          <cell r="FE187" t="str">
            <v/>
          </cell>
          <cell r="FF187" t="str">
            <v/>
          </cell>
          <cell r="FG187" t="str">
            <v/>
          </cell>
          <cell r="FH187" t="str">
            <v/>
          </cell>
          <cell r="FI187" t="str">
            <v/>
          </cell>
        </row>
        <row r="188">
          <cell r="V188" t="str">
            <v>PRE PROD</v>
          </cell>
          <cell r="W188">
            <v>30</v>
          </cell>
          <cell r="X188">
            <v>97000</v>
          </cell>
          <cell r="AA188" t="str">
            <v/>
          </cell>
          <cell r="AB188" t="str">
            <v/>
          </cell>
          <cell r="AC188" t="str">
            <v/>
          </cell>
          <cell r="AD188" t="str">
            <v/>
          </cell>
          <cell r="AE188" t="str">
            <v/>
          </cell>
          <cell r="AF188" t="str">
            <v/>
          </cell>
          <cell r="AG188" t="str">
            <v/>
          </cell>
          <cell r="AH188" t="str">
            <v/>
          </cell>
          <cell r="AI188" t="str">
            <v/>
          </cell>
          <cell r="AJ188" t="str">
            <v/>
          </cell>
          <cell r="AK188" t="str">
            <v/>
          </cell>
          <cell r="AL188" t="str">
            <v/>
          </cell>
          <cell r="AM188" t="str">
            <v/>
          </cell>
          <cell r="AN188" t="str">
            <v/>
          </cell>
          <cell r="AO188" t="str">
            <v/>
          </cell>
          <cell r="AP188" t="str">
            <v/>
          </cell>
          <cell r="AQ188" t="str">
            <v/>
          </cell>
          <cell r="AR188" t="str">
            <v/>
          </cell>
          <cell r="AS188" t="str">
            <v/>
          </cell>
          <cell r="AT188" t="str">
            <v/>
          </cell>
          <cell r="AU188" t="str">
            <v/>
          </cell>
          <cell r="AV188" t="str">
            <v/>
          </cell>
          <cell r="AW188" t="str">
            <v/>
          </cell>
          <cell r="AX188" t="str">
            <v/>
          </cell>
          <cell r="AY188" t="str">
            <v/>
          </cell>
          <cell r="AZ188">
            <v>3000</v>
          </cell>
          <cell r="BA188">
            <v>6000</v>
          </cell>
          <cell r="BB188">
            <v>9000</v>
          </cell>
          <cell r="BC188">
            <v>12000</v>
          </cell>
          <cell r="BD188">
            <v>12000</v>
          </cell>
          <cell r="BE188">
            <v>12000</v>
          </cell>
          <cell r="BF188">
            <v>13000</v>
          </cell>
          <cell r="BG188">
            <v>18000</v>
          </cell>
          <cell r="BH188">
            <v>12000</v>
          </cell>
          <cell r="BI188" t="str">
            <v/>
          </cell>
          <cell r="BJ188" t="str">
            <v/>
          </cell>
          <cell r="BK188" t="str">
            <v/>
          </cell>
          <cell r="BL188" t="str">
            <v/>
          </cell>
          <cell r="BM188" t="str">
            <v/>
          </cell>
          <cell r="BN188" t="str">
            <v/>
          </cell>
          <cell r="BO188" t="str">
            <v/>
          </cell>
          <cell r="BP188" t="str">
            <v/>
          </cell>
          <cell r="BQ188" t="str">
            <v/>
          </cell>
          <cell r="BR188" t="str">
            <v/>
          </cell>
          <cell r="BS188" t="str">
            <v/>
          </cell>
          <cell r="BT188" t="str">
            <v/>
          </cell>
          <cell r="BU188" t="str">
            <v/>
          </cell>
          <cell r="BV188" t="str">
            <v/>
          </cell>
          <cell r="BW188" t="str">
            <v/>
          </cell>
          <cell r="BX188" t="str">
            <v/>
          </cell>
          <cell r="BY188" t="str">
            <v/>
          </cell>
          <cell r="BZ188" t="str">
            <v/>
          </cell>
          <cell r="CA188" t="str">
            <v/>
          </cell>
          <cell r="CB188" t="str">
            <v/>
          </cell>
          <cell r="CC188" t="str">
            <v/>
          </cell>
          <cell r="CD188" t="str">
            <v/>
          </cell>
          <cell r="CE188" t="str">
            <v/>
          </cell>
          <cell r="CF188" t="str">
            <v/>
          </cell>
          <cell r="CG188" t="str">
            <v/>
          </cell>
          <cell r="CH188" t="str">
            <v/>
          </cell>
          <cell r="CI188" t="str">
            <v/>
          </cell>
          <cell r="CJ188" t="str">
            <v/>
          </cell>
          <cell r="CK188" t="str">
            <v/>
          </cell>
          <cell r="CL188" t="str">
            <v/>
          </cell>
          <cell r="CM188" t="str">
            <v/>
          </cell>
          <cell r="CN188" t="str">
            <v/>
          </cell>
          <cell r="CO188" t="str">
            <v/>
          </cell>
          <cell r="CP188" t="str">
            <v/>
          </cell>
          <cell r="CQ188" t="str">
            <v/>
          </cell>
          <cell r="CR188" t="str">
            <v/>
          </cell>
          <cell r="CS188" t="str">
            <v/>
          </cell>
          <cell r="CT188" t="str">
            <v/>
          </cell>
          <cell r="CU188" t="str">
            <v/>
          </cell>
          <cell r="CV188" t="str">
            <v/>
          </cell>
          <cell r="CW188" t="str">
            <v/>
          </cell>
          <cell r="CX188" t="str">
            <v/>
          </cell>
          <cell r="CY188" t="str">
            <v/>
          </cell>
          <cell r="CZ188" t="str">
            <v/>
          </cell>
          <cell r="DA188" t="str">
            <v/>
          </cell>
          <cell r="DB188" t="str">
            <v/>
          </cell>
          <cell r="DC188" t="str">
            <v/>
          </cell>
          <cell r="DD188" t="str">
            <v/>
          </cell>
          <cell r="DE188" t="str">
            <v/>
          </cell>
          <cell r="DF188" t="str">
            <v/>
          </cell>
          <cell r="DG188" t="str">
            <v/>
          </cell>
          <cell r="DH188" t="str">
            <v/>
          </cell>
          <cell r="DI188" t="str">
            <v/>
          </cell>
          <cell r="DJ188" t="str">
            <v/>
          </cell>
          <cell r="DK188" t="str">
            <v/>
          </cell>
          <cell r="DL188" t="str">
            <v/>
          </cell>
          <cell r="DM188" t="str">
            <v/>
          </cell>
          <cell r="DN188" t="str">
            <v/>
          </cell>
          <cell r="DO188" t="str">
            <v/>
          </cell>
          <cell r="DP188" t="str">
            <v/>
          </cell>
          <cell r="DQ188" t="str">
            <v/>
          </cell>
          <cell r="DR188" t="str">
            <v/>
          </cell>
          <cell r="DS188" t="str">
            <v/>
          </cell>
          <cell r="DT188" t="str">
            <v/>
          </cell>
          <cell r="DU188" t="str">
            <v/>
          </cell>
          <cell r="DV188" t="str">
            <v/>
          </cell>
          <cell r="DW188" t="str">
            <v/>
          </cell>
          <cell r="DX188" t="str">
            <v/>
          </cell>
          <cell r="DY188" t="str">
            <v/>
          </cell>
          <cell r="DZ188" t="str">
            <v/>
          </cell>
          <cell r="EA188" t="str">
            <v/>
          </cell>
          <cell r="EB188" t="str">
            <v/>
          </cell>
          <cell r="EC188" t="str">
            <v/>
          </cell>
          <cell r="ED188" t="str">
            <v/>
          </cell>
          <cell r="EE188" t="str">
            <v/>
          </cell>
          <cell r="EF188" t="str">
            <v/>
          </cell>
          <cell r="EG188" t="str">
            <v/>
          </cell>
          <cell r="EH188" t="str">
            <v/>
          </cell>
          <cell r="EI188" t="str">
            <v/>
          </cell>
          <cell r="EJ188" t="str">
            <v/>
          </cell>
          <cell r="EK188" t="str">
            <v/>
          </cell>
          <cell r="EL188" t="str">
            <v/>
          </cell>
          <cell r="EM188" t="str">
            <v/>
          </cell>
          <cell r="EN188" t="str">
            <v/>
          </cell>
          <cell r="EO188" t="str">
            <v/>
          </cell>
          <cell r="EP188" t="str">
            <v/>
          </cell>
          <cell r="EQ188" t="str">
            <v/>
          </cell>
          <cell r="ER188" t="str">
            <v/>
          </cell>
          <cell r="ES188" t="str">
            <v/>
          </cell>
          <cell r="ET188" t="str">
            <v/>
          </cell>
          <cell r="EU188" t="str">
            <v/>
          </cell>
          <cell r="EV188" t="str">
            <v/>
          </cell>
          <cell r="EW188" t="str">
            <v/>
          </cell>
          <cell r="EX188" t="str">
            <v/>
          </cell>
          <cell r="EY188" t="str">
            <v/>
          </cell>
          <cell r="EZ188" t="str">
            <v/>
          </cell>
          <cell r="FA188" t="str">
            <v/>
          </cell>
          <cell r="FB188" t="str">
            <v/>
          </cell>
          <cell r="FC188" t="str">
            <v/>
          </cell>
          <cell r="FD188" t="str">
            <v/>
          </cell>
          <cell r="FE188" t="str">
            <v/>
          </cell>
          <cell r="FF188" t="str">
            <v/>
          </cell>
          <cell r="FG188" t="str">
            <v/>
          </cell>
          <cell r="FH188" t="str">
            <v/>
          </cell>
          <cell r="FI188" t="str">
            <v/>
          </cell>
        </row>
        <row r="189">
          <cell r="V189" t="str">
            <v>PRODUCTION</v>
          </cell>
          <cell r="W189">
            <v>150</v>
          </cell>
          <cell r="X189">
            <v>438750</v>
          </cell>
          <cell r="AA189">
            <v>0</v>
          </cell>
          <cell r="AB189" t="str">
            <v/>
          </cell>
          <cell r="AC189" t="str">
            <v/>
          </cell>
          <cell r="AD189" t="str">
            <v/>
          </cell>
          <cell r="AE189" t="str">
            <v/>
          </cell>
          <cell r="AF189" t="str">
            <v/>
          </cell>
          <cell r="AG189" t="str">
            <v/>
          </cell>
          <cell r="AH189" t="str">
            <v/>
          </cell>
          <cell r="AI189" t="str">
            <v/>
          </cell>
          <cell r="AJ189" t="str">
            <v/>
          </cell>
          <cell r="AK189" t="str">
            <v/>
          </cell>
          <cell r="AL189" t="str">
            <v/>
          </cell>
          <cell r="AM189" t="str">
            <v/>
          </cell>
          <cell r="AN189" t="str">
            <v/>
          </cell>
          <cell r="AO189" t="str">
            <v/>
          </cell>
          <cell r="AP189" t="str">
            <v/>
          </cell>
          <cell r="AQ189" t="str">
            <v/>
          </cell>
          <cell r="AR189" t="str">
            <v/>
          </cell>
          <cell r="AS189" t="str">
            <v/>
          </cell>
          <cell r="AT189" t="str">
            <v/>
          </cell>
          <cell r="AU189" t="str">
            <v/>
          </cell>
          <cell r="AV189" t="str">
            <v/>
          </cell>
          <cell r="AW189" t="str">
            <v/>
          </cell>
          <cell r="AX189" t="str">
            <v/>
          </cell>
          <cell r="AY189" t="str">
            <v/>
          </cell>
          <cell r="AZ189" t="str">
            <v/>
          </cell>
          <cell r="BA189" t="str">
            <v/>
          </cell>
          <cell r="BB189" t="str">
            <v/>
          </cell>
          <cell r="BC189" t="str">
            <v/>
          </cell>
          <cell r="BD189" t="str">
            <v/>
          </cell>
          <cell r="BE189" t="str">
            <v/>
          </cell>
          <cell r="BF189" t="str">
            <v/>
          </cell>
          <cell r="BG189" t="str">
            <v/>
          </cell>
          <cell r="BH189">
            <v>0</v>
          </cell>
          <cell r="BI189">
            <v>0</v>
          </cell>
          <cell r="BJ189">
            <v>0</v>
          </cell>
          <cell r="BK189">
            <v>0</v>
          </cell>
          <cell r="BL189">
            <v>56250</v>
          </cell>
          <cell r="BM189">
            <v>63750</v>
          </cell>
          <cell r="BN189">
            <v>63750</v>
          </cell>
          <cell r="BO189">
            <v>63750</v>
          </cell>
          <cell r="BP189">
            <v>63750</v>
          </cell>
          <cell r="BQ189">
            <v>63750</v>
          </cell>
          <cell r="BR189">
            <v>63750</v>
          </cell>
          <cell r="BS189" t="str">
            <v/>
          </cell>
          <cell r="BT189" t="str">
            <v/>
          </cell>
          <cell r="BU189" t="str">
            <v/>
          </cell>
          <cell r="BV189" t="str">
            <v/>
          </cell>
          <cell r="BW189" t="str">
            <v/>
          </cell>
          <cell r="BX189" t="str">
            <v/>
          </cell>
          <cell r="BY189" t="str">
            <v/>
          </cell>
          <cell r="BZ189" t="str">
            <v/>
          </cell>
          <cell r="CA189" t="str">
            <v/>
          </cell>
          <cell r="CB189" t="str">
            <v/>
          </cell>
          <cell r="CC189" t="str">
            <v/>
          </cell>
          <cell r="CD189" t="str">
            <v/>
          </cell>
          <cell r="CE189" t="str">
            <v/>
          </cell>
          <cell r="CF189" t="str">
            <v/>
          </cell>
          <cell r="CG189" t="str">
            <v/>
          </cell>
          <cell r="CH189" t="str">
            <v/>
          </cell>
          <cell r="CI189" t="str">
            <v/>
          </cell>
          <cell r="CJ189" t="str">
            <v/>
          </cell>
          <cell r="CK189" t="str">
            <v/>
          </cell>
          <cell r="CL189" t="str">
            <v/>
          </cell>
          <cell r="CM189" t="str">
            <v/>
          </cell>
          <cell r="CN189" t="str">
            <v/>
          </cell>
          <cell r="CO189" t="str">
            <v/>
          </cell>
          <cell r="CP189" t="str">
            <v/>
          </cell>
          <cell r="CQ189" t="str">
            <v/>
          </cell>
          <cell r="CR189" t="str">
            <v/>
          </cell>
          <cell r="CS189" t="str">
            <v/>
          </cell>
          <cell r="CT189" t="str">
            <v/>
          </cell>
          <cell r="CU189" t="str">
            <v/>
          </cell>
          <cell r="CV189" t="str">
            <v/>
          </cell>
          <cell r="CW189" t="str">
            <v/>
          </cell>
          <cell r="CX189" t="str">
            <v/>
          </cell>
          <cell r="CY189" t="str">
            <v/>
          </cell>
          <cell r="CZ189" t="str">
            <v/>
          </cell>
          <cell r="DA189" t="str">
            <v/>
          </cell>
          <cell r="DB189" t="str">
            <v/>
          </cell>
          <cell r="DC189" t="str">
            <v/>
          </cell>
          <cell r="DD189" t="str">
            <v/>
          </cell>
          <cell r="DE189" t="str">
            <v/>
          </cell>
          <cell r="DF189" t="str">
            <v/>
          </cell>
          <cell r="DG189" t="str">
            <v/>
          </cell>
          <cell r="DH189" t="str">
            <v/>
          </cell>
          <cell r="DI189" t="str">
            <v/>
          </cell>
          <cell r="DJ189" t="str">
            <v/>
          </cell>
          <cell r="DK189" t="str">
            <v/>
          </cell>
          <cell r="DL189" t="str">
            <v/>
          </cell>
          <cell r="DM189" t="str">
            <v/>
          </cell>
          <cell r="DN189" t="str">
            <v/>
          </cell>
          <cell r="DO189" t="str">
            <v/>
          </cell>
          <cell r="DP189" t="str">
            <v/>
          </cell>
          <cell r="DQ189" t="str">
            <v/>
          </cell>
          <cell r="DR189" t="str">
            <v/>
          </cell>
          <cell r="DS189" t="str">
            <v/>
          </cell>
          <cell r="DT189" t="str">
            <v/>
          </cell>
          <cell r="DU189" t="str">
            <v/>
          </cell>
          <cell r="DV189" t="str">
            <v/>
          </cell>
          <cell r="DW189" t="str">
            <v/>
          </cell>
          <cell r="DX189" t="str">
            <v/>
          </cell>
          <cell r="DY189" t="str">
            <v/>
          </cell>
          <cell r="DZ189" t="str">
            <v/>
          </cell>
          <cell r="EA189" t="str">
            <v/>
          </cell>
          <cell r="EB189" t="str">
            <v/>
          </cell>
          <cell r="EC189" t="str">
            <v/>
          </cell>
          <cell r="ED189" t="str">
            <v/>
          </cell>
          <cell r="EE189" t="str">
            <v/>
          </cell>
          <cell r="EF189" t="str">
            <v/>
          </cell>
          <cell r="EG189" t="str">
            <v/>
          </cell>
          <cell r="EH189" t="str">
            <v/>
          </cell>
          <cell r="EI189" t="str">
            <v/>
          </cell>
          <cell r="EJ189" t="str">
            <v/>
          </cell>
          <cell r="EK189" t="str">
            <v/>
          </cell>
          <cell r="EL189" t="str">
            <v/>
          </cell>
          <cell r="EM189" t="str">
            <v/>
          </cell>
          <cell r="EN189" t="str">
            <v/>
          </cell>
          <cell r="EO189" t="str">
            <v/>
          </cell>
          <cell r="EP189" t="str">
            <v/>
          </cell>
          <cell r="EQ189" t="str">
            <v/>
          </cell>
          <cell r="ER189" t="str">
            <v/>
          </cell>
          <cell r="ES189" t="str">
            <v/>
          </cell>
          <cell r="ET189" t="str">
            <v/>
          </cell>
          <cell r="EU189" t="str">
            <v/>
          </cell>
          <cell r="EV189" t="str">
            <v/>
          </cell>
          <cell r="EW189" t="str">
            <v/>
          </cell>
          <cell r="EX189" t="str">
            <v/>
          </cell>
          <cell r="EY189" t="str">
            <v/>
          </cell>
          <cell r="EZ189" t="str">
            <v/>
          </cell>
          <cell r="FA189" t="str">
            <v/>
          </cell>
          <cell r="FB189" t="str">
            <v/>
          </cell>
          <cell r="FC189" t="str">
            <v/>
          </cell>
          <cell r="FD189" t="str">
            <v/>
          </cell>
          <cell r="FE189" t="str">
            <v/>
          </cell>
          <cell r="FF189" t="str">
            <v/>
          </cell>
          <cell r="FG189" t="str">
            <v/>
          </cell>
          <cell r="FH189" t="str">
            <v/>
          </cell>
          <cell r="FI189" t="str">
            <v/>
          </cell>
        </row>
        <row r="190">
          <cell r="V190" t="str">
            <v>PRODUCTION</v>
          </cell>
          <cell r="W190">
            <v>150</v>
          </cell>
          <cell r="X190">
            <v>531400</v>
          </cell>
          <cell r="AA190" t="str">
            <v/>
          </cell>
          <cell r="AB190" t="str">
            <v/>
          </cell>
          <cell r="AC190" t="str">
            <v/>
          </cell>
          <cell r="AD190" t="str">
            <v/>
          </cell>
          <cell r="AE190" t="str">
            <v/>
          </cell>
          <cell r="AF190" t="str">
            <v/>
          </cell>
          <cell r="AG190" t="str">
            <v/>
          </cell>
          <cell r="AH190" t="str">
            <v/>
          </cell>
          <cell r="AI190" t="str">
            <v/>
          </cell>
          <cell r="AJ190" t="str">
            <v/>
          </cell>
          <cell r="AK190" t="str">
            <v/>
          </cell>
          <cell r="AL190" t="str">
            <v/>
          </cell>
          <cell r="AM190" t="str">
            <v/>
          </cell>
          <cell r="AN190" t="str">
            <v/>
          </cell>
          <cell r="AO190" t="str">
            <v/>
          </cell>
          <cell r="AP190" t="str">
            <v/>
          </cell>
          <cell r="AQ190" t="str">
            <v/>
          </cell>
          <cell r="AR190" t="str">
            <v/>
          </cell>
          <cell r="AS190" t="str">
            <v/>
          </cell>
          <cell r="AT190" t="str">
            <v/>
          </cell>
          <cell r="AU190" t="str">
            <v/>
          </cell>
          <cell r="AV190" t="str">
            <v/>
          </cell>
          <cell r="AW190" t="str">
            <v/>
          </cell>
          <cell r="AX190" t="str">
            <v/>
          </cell>
          <cell r="AY190" t="str">
            <v/>
          </cell>
          <cell r="AZ190" t="str">
            <v/>
          </cell>
          <cell r="BA190" t="str">
            <v/>
          </cell>
          <cell r="BB190" t="str">
            <v/>
          </cell>
          <cell r="BC190" t="str">
            <v/>
          </cell>
          <cell r="BD190" t="str">
            <v/>
          </cell>
          <cell r="BE190" t="str">
            <v/>
          </cell>
          <cell r="BF190" t="str">
            <v/>
          </cell>
          <cell r="BG190" t="str">
            <v/>
          </cell>
          <cell r="BH190">
            <v>15150</v>
          </cell>
          <cell r="BI190">
            <v>22000</v>
          </cell>
          <cell r="BJ190">
            <v>28000</v>
          </cell>
          <cell r="BK190">
            <v>34000</v>
          </cell>
          <cell r="BL190">
            <v>40000</v>
          </cell>
          <cell r="BM190">
            <v>63750</v>
          </cell>
          <cell r="BN190">
            <v>63750</v>
          </cell>
          <cell r="BO190">
            <v>63750</v>
          </cell>
          <cell r="BP190">
            <v>67000</v>
          </cell>
          <cell r="BQ190">
            <v>67000</v>
          </cell>
          <cell r="BR190">
            <v>67000</v>
          </cell>
          <cell r="BS190" t="str">
            <v/>
          </cell>
          <cell r="BT190" t="str">
            <v/>
          </cell>
          <cell r="BU190" t="str">
            <v/>
          </cell>
          <cell r="BV190" t="str">
            <v/>
          </cell>
          <cell r="BW190" t="str">
            <v/>
          </cell>
          <cell r="BX190" t="str">
            <v/>
          </cell>
          <cell r="BY190" t="str">
            <v/>
          </cell>
          <cell r="BZ190" t="str">
            <v/>
          </cell>
          <cell r="CA190" t="str">
            <v/>
          </cell>
          <cell r="CB190" t="str">
            <v/>
          </cell>
          <cell r="CC190" t="str">
            <v/>
          </cell>
          <cell r="CD190" t="str">
            <v/>
          </cell>
          <cell r="CE190" t="str">
            <v/>
          </cell>
          <cell r="CF190" t="str">
            <v/>
          </cell>
          <cell r="CG190" t="str">
            <v/>
          </cell>
          <cell r="CH190" t="str">
            <v/>
          </cell>
          <cell r="CI190" t="str">
            <v/>
          </cell>
          <cell r="CJ190" t="str">
            <v/>
          </cell>
          <cell r="CK190" t="str">
            <v/>
          </cell>
          <cell r="CL190" t="str">
            <v/>
          </cell>
          <cell r="CM190" t="str">
            <v/>
          </cell>
          <cell r="CN190" t="str">
            <v/>
          </cell>
          <cell r="CO190" t="str">
            <v/>
          </cell>
          <cell r="CP190" t="str">
            <v/>
          </cell>
          <cell r="CQ190" t="str">
            <v/>
          </cell>
          <cell r="CR190" t="str">
            <v/>
          </cell>
          <cell r="CS190" t="str">
            <v/>
          </cell>
          <cell r="CT190" t="str">
            <v/>
          </cell>
          <cell r="CU190" t="str">
            <v/>
          </cell>
          <cell r="CV190" t="str">
            <v/>
          </cell>
          <cell r="CW190" t="str">
            <v/>
          </cell>
          <cell r="CX190" t="str">
            <v/>
          </cell>
          <cell r="CY190" t="str">
            <v/>
          </cell>
          <cell r="CZ190" t="str">
            <v/>
          </cell>
          <cell r="DA190" t="str">
            <v/>
          </cell>
          <cell r="DB190" t="str">
            <v/>
          </cell>
          <cell r="DC190" t="str">
            <v/>
          </cell>
          <cell r="DD190" t="str">
            <v/>
          </cell>
          <cell r="DE190" t="str">
            <v/>
          </cell>
          <cell r="DF190" t="str">
            <v/>
          </cell>
          <cell r="DG190" t="str">
            <v/>
          </cell>
          <cell r="DH190" t="str">
            <v/>
          </cell>
          <cell r="DI190" t="str">
            <v/>
          </cell>
          <cell r="DJ190" t="str">
            <v/>
          </cell>
          <cell r="DK190" t="str">
            <v/>
          </cell>
          <cell r="DL190" t="str">
            <v/>
          </cell>
          <cell r="DM190" t="str">
            <v/>
          </cell>
          <cell r="DN190" t="str">
            <v/>
          </cell>
          <cell r="DO190" t="str">
            <v/>
          </cell>
          <cell r="DP190" t="str">
            <v/>
          </cell>
          <cell r="DQ190" t="str">
            <v/>
          </cell>
          <cell r="DR190" t="str">
            <v/>
          </cell>
          <cell r="DS190" t="str">
            <v/>
          </cell>
          <cell r="DT190" t="str">
            <v/>
          </cell>
          <cell r="DU190" t="str">
            <v/>
          </cell>
          <cell r="DV190" t="str">
            <v/>
          </cell>
          <cell r="DW190" t="str">
            <v/>
          </cell>
          <cell r="DX190" t="str">
            <v/>
          </cell>
          <cell r="DY190" t="str">
            <v/>
          </cell>
          <cell r="DZ190" t="str">
            <v/>
          </cell>
          <cell r="EA190" t="str">
            <v/>
          </cell>
          <cell r="EB190" t="str">
            <v/>
          </cell>
          <cell r="EC190" t="str">
            <v/>
          </cell>
          <cell r="ED190" t="str">
            <v/>
          </cell>
          <cell r="EE190" t="str">
            <v/>
          </cell>
          <cell r="EF190" t="str">
            <v/>
          </cell>
          <cell r="EG190" t="str">
            <v/>
          </cell>
          <cell r="EH190" t="str">
            <v/>
          </cell>
          <cell r="EI190" t="str">
            <v/>
          </cell>
          <cell r="EJ190" t="str">
            <v/>
          </cell>
          <cell r="EK190" t="str">
            <v/>
          </cell>
          <cell r="EL190" t="str">
            <v/>
          </cell>
          <cell r="EM190" t="str">
            <v/>
          </cell>
          <cell r="EN190" t="str">
            <v/>
          </cell>
          <cell r="EO190" t="str">
            <v/>
          </cell>
          <cell r="EP190" t="str">
            <v/>
          </cell>
          <cell r="EQ190" t="str">
            <v/>
          </cell>
          <cell r="ER190" t="str">
            <v/>
          </cell>
          <cell r="ES190" t="str">
            <v/>
          </cell>
          <cell r="ET190" t="str">
            <v/>
          </cell>
          <cell r="EU190" t="str">
            <v/>
          </cell>
          <cell r="EV190" t="str">
            <v/>
          </cell>
          <cell r="EW190" t="str">
            <v/>
          </cell>
          <cell r="EX190" t="str">
            <v/>
          </cell>
          <cell r="EY190" t="str">
            <v/>
          </cell>
          <cell r="EZ190" t="str">
            <v/>
          </cell>
          <cell r="FA190" t="str">
            <v/>
          </cell>
          <cell r="FB190" t="str">
            <v/>
          </cell>
          <cell r="FC190" t="str">
            <v/>
          </cell>
          <cell r="FD190" t="str">
            <v/>
          </cell>
          <cell r="FE190" t="str">
            <v/>
          </cell>
          <cell r="FF190" t="str">
            <v/>
          </cell>
          <cell r="FG190" t="str">
            <v/>
          </cell>
          <cell r="FH190" t="str">
            <v/>
          </cell>
          <cell r="FI190" t="str">
            <v/>
          </cell>
        </row>
        <row r="191">
          <cell r="V191" t="str">
            <v>INK &amp; PAINT</v>
          </cell>
          <cell r="W191">
            <v>8</v>
          </cell>
          <cell r="X191">
            <v>34200</v>
          </cell>
          <cell r="AA191" t="str">
            <v/>
          </cell>
          <cell r="AB191" t="str">
            <v/>
          </cell>
          <cell r="AC191" t="str">
            <v/>
          </cell>
          <cell r="AD191" t="str">
            <v/>
          </cell>
          <cell r="AE191" t="str">
            <v/>
          </cell>
          <cell r="AF191" t="str">
            <v/>
          </cell>
          <cell r="AG191" t="str">
            <v/>
          </cell>
          <cell r="AH191" t="str">
            <v/>
          </cell>
          <cell r="AI191" t="str">
            <v/>
          </cell>
          <cell r="AJ191" t="str">
            <v/>
          </cell>
          <cell r="AK191" t="str">
            <v/>
          </cell>
          <cell r="AL191" t="str">
            <v/>
          </cell>
          <cell r="AM191" t="str">
            <v/>
          </cell>
          <cell r="AN191" t="str">
            <v/>
          </cell>
          <cell r="AO191" t="str">
            <v/>
          </cell>
          <cell r="AP191" t="str">
            <v/>
          </cell>
          <cell r="AQ191" t="str">
            <v/>
          </cell>
          <cell r="AR191" t="str">
            <v/>
          </cell>
          <cell r="AS191" t="str">
            <v/>
          </cell>
          <cell r="AT191" t="str">
            <v/>
          </cell>
          <cell r="AU191" t="str">
            <v/>
          </cell>
          <cell r="AV191" t="str">
            <v/>
          </cell>
          <cell r="AW191" t="str">
            <v/>
          </cell>
          <cell r="AX191" t="str">
            <v/>
          </cell>
          <cell r="AY191" t="str">
            <v/>
          </cell>
          <cell r="AZ191" t="str">
            <v/>
          </cell>
          <cell r="BA191" t="str">
            <v/>
          </cell>
          <cell r="BB191" t="str">
            <v/>
          </cell>
          <cell r="BC191" t="str">
            <v/>
          </cell>
          <cell r="BD191" t="str">
            <v/>
          </cell>
          <cell r="BE191" t="str">
            <v/>
          </cell>
          <cell r="BF191" t="str">
            <v/>
          </cell>
          <cell r="BG191" t="str">
            <v/>
          </cell>
          <cell r="BH191" t="str">
            <v/>
          </cell>
          <cell r="BI191" t="str">
            <v/>
          </cell>
          <cell r="BJ191" t="str">
            <v/>
          </cell>
          <cell r="BK191" t="str">
            <v/>
          </cell>
          <cell r="BL191" t="str">
            <v/>
          </cell>
          <cell r="BM191" t="str">
            <v/>
          </cell>
          <cell r="BN191">
            <v>1800</v>
          </cell>
          <cell r="BO191">
            <v>3600</v>
          </cell>
          <cell r="BP191">
            <v>5400</v>
          </cell>
          <cell r="BQ191">
            <v>3600</v>
          </cell>
          <cell r="BR191">
            <v>5400</v>
          </cell>
          <cell r="BS191">
            <v>7200</v>
          </cell>
          <cell r="BT191">
            <v>7200</v>
          </cell>
          <cell r="BU191" t="str">
            <v/>
          </cell>
          <cell r="BV191" t="str">
            <v/>
          </cell>
          <cell r="BW191" t="str">
            <v/>
          </cell>
          <cell r="BX191" t="str">
            <v/>
          </cell>
          <cell r="BY191" t="str">
            <v/>
          </cell>
          <cell r="BZ191" t="str">
            <v/>
          </cell>
          <cell r="CA191" t="str">
            <v/>
          </cell>
          <cell r="CB191" t="str">
            <v/>
          </cell>
          <cell r="CC191" t="str">
            <v/>
          </cell>
          <cell r="CD191" t="str">
            <v/>
          </cell>
          <cell r="CE191" t="str">
            <v/>
          </cell>
          <cell r="CF191" t="str">
            <v/>
          </cell>
          <cell r="CG191" t="str">
            <v/>
          </cell>
          <cell r="CH191" t="str">
            <v/>
          </cell>
          <cell r="CI191" t="str">
            <v/>
          </cell>
          <cell r="CJ191" t="str">
            <v/>
          </cell>
          <cell r="CK191" t="str">
            <v/>
          </cell>
          <cell r="CL191" t="str">
            <v/>
          </cell>
          <cell r="CM191" t="str">
            <v/>
          </cell>
          <cell r="CN191" t="str">
            <v/>
          </cell>
          <cell r="CO191" t="str">
            <v/>
          </cell>
          <cell r="CP191" t="str">
            <v/>
          </cell>
          <cell r="CQ191" t="str">
            <v/>
          </cell>
          <cell r="CR191" t="str">
            <v/>
          </cell>
          <cell r="CS191" t="str">
            <v/>
          </cell>
          <cell r="CT191" t="str">
            <v/>
          </cell>
          <cell r="CU191" t="str">
            <v/>
          </cell>
          <cell r="CV191" t="str">
            <v/>
          </cell>
          <cell r="CW191" t="str">
            <v/>
          </cell>
          <cell r="CX191" t="str">
            <v/>
          </cell>
          <cell r="CY191" t="str">
            <v/>
          </cell>
          <cell r="CZ191" t="str">
            <v/>
          </cell>
          <cell r="DA191" t="str">
            <v/>
          </cell>
          <cell r="DB191" t="str">
            <v/>
          </cell>
          <cell r="DC191" t="str">
            <v/>
          </cell>
          <cell r="DD191" t="str">
            <v/>
          </cell>
          <cell r="DE191" t="str">
            <v/>
          </cell>
          <cell r="DF191" t="str">
            <v/>
          </cell>
          <cell r="DG191" t="str">
            <v/>
          </cell>
          <cell r="DH191" t="str">
            <v/>
          </cell>
          <cell r="DI191" t="str">
            <v/>
          </cell>
          <cell r="DJ191" t="str">
            <v/>
          </cell>
          <cell r="DK191" t="str">
            <v/>
          </cell>
          <cell r="DL191" t="str">
            <v/>
          </cell>
          <cell r="DM191" t="str">
            <v/>
          </cell>
          <cell r="DN191" t="str">
            <v/>
          </cell>
          <cell r="DO191" t="str">
            <v/>
          </cell>
          <cell r="DP191" t="str">
            <v/>
          </cell>
          <cell r="DQ191" t="str">
            <v/>
          </cell>
          <cell r="DR191" t="str">
            <v/>
          </cell>
          <cell r="DS191" t="str">
            <v/>
          </cell>
          <cell r="DT191" t="str">
            <v/>
          </cell>
          <cell r="DU191" t="str">
            <v/>
          </cell>
          <cell r="DV191" t="str">
            <v/>
          </cell>
          <cell r="DW191" t="str">
            <v/>
          </cell>
          <cell r="DX191" t="str">
            <v/>
          </cell>
          <cell r="DY191" t="str">
            <v/>
          </cell>
          <cell r="DZ191" t="str">
            <v/>
          </cell>
          <cell r="EA191" t="str">
            <v/>
          </cell>
          <cell r="EB191" t="str">
            <v/>
          </cell>
          <cell r="EC191" t="str">
            <v/>
          </cell>
          <cell r="ED191" t="str">
            <v/>
          </cell>
          <cell r="EE191" t="str">
            <v/>
          </cell>
          <cell r="EF191" t="str">
            <v/>
          </cell>
          <cell r="EG191" t="str">
            <v/>
          </cell>
          <cell r="EH191" t="str">
            <v/>
          </cell>
          <cell r="EI191" t="str">
            <v/>
          </cell>
          <cell r="EJ191" t="str">
            <v/>
          </cell>
          <cell r="EK191" t="str">
            <v/>
          </cell>
          <cell r="EL191" t="str">
            <v/>
          </cell>
          <cell r="EM191" t="str">
            <v/>
          </cell>
          <cell r="EN191" t="str">
            <v/>
          </cell>
          <cell r="EO191" t="str">
            <v/>
          </cell>
          <cell r="EP191" t="str">
            <v/>
          </cell>
          <cell r="EQ191" t="str">
            <v/>
          </cell>
          <cell r="ER191" t="str">
            <v/>
          </cell>
          <cell r="ES191" t="str">
            <v/>
          </cell>
          <cell r="ET191" t="str">
            <v/>
          </cell>
          <cell r="EU191" t="str">
            <v/>
          </cell>
          <cell r="EV191" t="str">
            <v/>
          </cell>
          <cell r="EW191" t="str">
            <v/>
          </cell>
          <cell r="EX191" t="str">
            <v/>
          </cell>
          <cell r="EY191" t="str">
            <v/>
          </cell>
          <cell r="EZ191" t="str">
            <v/>
          </cell>
          <cell r="FA191" t="str">
            <v/>
          </cell>
          <cell r="FB191" t="str">
            <v/>
          </cell>
          <cell r="FC191" t="str">
            <v/>
          </cell>
          <cell r="FD191" t="str">
            <v/>
          </cell>
          <cell r="FE191" t="str">
            <v/>
          </cell>
          <cell r="FF191" t="str">
            <v/>
          </cell>
          <cell r="FG191" t="str">
            <v/>
          </cell>
          <cell r="FH191" t="str">
            <v/>
          </cell>
          <cell r="FI191" t="str">
            <v/>
          </cell>
        </row>
        <row r="192">
          <cell r="V192" t="str">
            <v>INK &amp; PAINT</v>
          </cell>
          <cell r="W192">
            <v>8</v>
          </cell>
          <cell r="X192">
            <v>39600</v>
          </cell>
          <cell r="AA192" t="str">
            <v/>
          </cell>
          <cell r="AB192" t="str">
            <v/>
          </cell>
          <cell r="AC192" t="str">
            <v/>
          </cell>
          <cell r="AD192" t="str">
            <v/>
          </cell>
          <cell r="AE192" t="str">
            <v/>
          </cell>
          <cell r="AF192" t="str">
            <v/>
          </cell>
          <cell r="AG192" t="str">
            <v/>
          </cell>
          <cell r="AH192" t="str">
            <v/>
          </cell>
          <cell r="AI192" t="str">
            <v/>
          </cell>
          <cell r="AJ192" t="str">
            <v/>
          </cell>
          <cell r="AK192" t="str">
            <v/>
          </cell>
          <cell r="AL192" t="str">
            <v/>
          </cell>
          <cell r="AM192" t="str">
            <v/>
          </cell>
          <cell r="AN192" t="str">
            <v/>
          </cell>
          <cell r="AO192" t="str">
            <v/>
          </cell>
          <cell r="AP192" t="str">
            <v/>
          </cell>
          <cell r="AQ192" t="str">
            <v/>
          </cell>
          <cell r="AR192" t="str">
            <v/>
          </cell>
          <cell r="AS192" t="str">
            <v/>
          </cell>
          <cell r="AT192" t="str">
            <v/>
          </cell>
          <cell r="AU192" t="str">
            <v/>
          </cell>
          <cell r="AV192" t="str">
            <v/>
          </cell>
          <cell r="AW192" t="str">
            <v/>
          </cell>
          <cell r="AX192" t="str">
            <v/>
          </cell>
          <cell r="AY192" t="str">
            <v/>
          </cell>
          <cell r="AZ192" t="str">
            <v/>
          </cell>
          <cell r="BA192" t="str">
            <v/>
          </cell>
          <cell r="BB192" t="str">
            <v/>
          </cell>
          <cell r="BC192" t="str">
            <v/>
          </cell>
          <cell r="BD192" t="str">
            <v/>
          </cell>
          <cell r="BE192" t="str">
            <v/>
          </cell>
          <cell r="BF192" t="str">
            <v/>
          </cell>
          <cell r="BG192" t="str">
            <v/>
          </cell>
          <cell r="BH192" t="str">
            <v/>
          </cell>
          <cell r="BI192" t="str">
            <v/>
          </cell>
          <cell r="BJ192" t="str">
            <v/>
          </cell>
          <cell r="BK192" t="str">
            <v/>
          </cell>
          <cell r="BL192" t="str">
            <v/>
          </cell>
          <cell r="BM192" t="str">
            <v/>
          </cell>
          <cell r="BN192">
            <v>1800</v>
          </cell>
          <cell r="BO192">
            <v>3600</v>
          </cell>
          <cell r="BP192">
            <v>5400</v>
          </cell>
          <cell r="BQ192">
            <v>7200</v>
          </cell>
          <cell r="BR192">
            <v>7200</v>
          </cell>
          <cell r="BS192">
            <v>7200</v>
          </cell>
          <cell r="BT192">
            <v>7200</v>
          </cell>
          <cell r="BU192" t="str">
            <v/>
          </cell>
          <cell r="BV192" t="str">
            <v/>
          </cell>
          <cell r="BW192" t="str">
            <v/>
          </cell>
          <cell r="BX192" t="str">
            <v/>
          </cell>
          <cell r="BY192" t="str">
            <v/>
          </cell>
          <cell r="BZ192" t="str">
            <v/>
          </cell>
          <cell r="CA192" t="str">
            <v/>
          </cell>
          <cell r="CB192" t="str">
            <v/>
          </cell>
          <cell r="CC192" t="str">
            <v/>
          </cell>
          <cell r="CD192" t="str">
            <v/>
          </cell>
          <cell r="CE192" t="str">
            <v/>
          </cell>
          <cell r="CF192" t="str">
            <v/>
          </cell>
          <cell r="CG192" t="str">
            <v/>
          </cell>
          <cell r="CH192" t="str">
            <v/>
          </cell>
          <cell r="CI192" t="str">
            <v/>
          </cell>
          <cell r="CJ192" t="str">
            <v/>
          </cell>
          <cell r="CK192" t="str">
            <v/>
          </cell>
          <cell r="CL192" t="str">
            <v/>
          </cell>
          <cell r="CM192" t="str">
            <v/>
          </cell>
          <cell r="CN192" t="str">
            <v/>
          </cell>
          <cell r="CO192" t="str">
            <v/>
          </cell>
          <cell r="CP192" t="str">
            <v/>
          </cell>
          <cell r="CQ192" t="str">
            <v/>
          </cell>
          <cell r="CR192" t="str">
            <v/>
          </cell>
          <cell r="CS192" t="str">
            <v/>
          </cell>
          <cell r="CT192" t="str">
            <v/>
          </cell>
          <cell r="CU192" t="str">
            <v/>
          </cell>
          <cell r="CV192" t="str">
            <v/>
          </cell>
          <cell r="CW192" t="str">
            <v/>
          </cell>
          <cell r="CX192" t="str">
            <v/>
          </cell>
          <cell r="CY192" t="str">
            <v/>
          </cell>
          <cell r="CZ192" t="str">
            <v/>
          </cell>
          <cell r="DA192" t="str">
            <v/>
          </cell>
          <cell r="DB192" t="str">
            <v/>
          </cell>
          <cell r="DC192" t="str">
            <v/>
          </cell>
          <cell r="DD192" t="str">
            <v/>
          </cell>
          <cell r="DE192" t="str">
            <v/>
          </cell>
          <cell r="DF192" t="str">
            <v/>
          </cell>
          <cell r="DG192" t="str">
            <v/>
          </cell>
          <cell r="DH192" t="str">
            <v/>
          </cell>
          <cell r="DI192" t="str">
            <v/>
          </cell>
          <cell r="DJ192" t="str">
            <v/>
          </cell>
          <cell r="DK192" t="str">
            <v/>
          </cell>
          <cell r="DL192" t="str">
            <v/>
          </cell>
          <cell r="DM192" t="str">
            <v/>
          </cell>
          <cell r="DN192" t="str">
            <v/>
          </cell>
          <cell r="DO192" t="str">
            <v/>
          </cell>
          <cell r="DP192" t="str">
            <v/>
          </cell>
          <cell r="DQ192" t="str">
            <v/>
          </cell>
          <cell r="DR192" t="str">
            <v/>
          </cell>
          <cell r="DS192" t="str">
            <v/>
          </cell>
          <cell r="DT192" t="str">
            <v/>
          </cell>
          <cell r="DU192" t="str">
            <v/>
          </cell>
          <cell r="DV192" t="str">
            <v/>
          </cell>
          <cell r="DW192" t="str">
            <v/>
          </cell>
          <cell r="DX192" t="str">
            <v/>
          </cell>
          <cell r="DY192" t="str">
            <v/>
          </cell>
          <cell r="DZ192" t="str">
            <v/>
          </cell>
          <cell r="EA192" t="str">
            <v/>
          </cell>
          <cell r="EB192" t="str">
            <v/>
          </cell>
          <cell r="EC192" t="str">
            <v/>
          </cell>
          <cell r="ED192" t="str">
            <v/>
          </cell>
          <cell r="EE192" t="str">
            <v/>
          </cell>
          <cell r="EF192" t="str">
            <v/>
          </cell>
          <cell r="EG192" t="str">
            <v/>
          </cell>
          <cell r="EH192" t="str">
            <v/>
          </cell>
          <cell r="EI192" t="str">
            <v/>
          </cell>
          <cell r="EJ192" t="str">
            <v/>
          </cell>
          <cell r="EK192" t="str">
            <v/>
          </cell>
          <cell r="EL192" t="str">
            <v/>
          </cell>
          <cell r="EM192" t="str">
            <v/>
          </cell>
          <cell r="EN192" t="str">
            <v/>
          </cell>
          <cell r="EO192" t="str">
            <v/>
          </cell>
          <cell r="EP192" t="str">
            <v/>
          </cell>
          <cell r="EQ192" t="str">
            <v/>
          </cell>
          <cell r="ER192" t="str">
            <v/>
          </cell>
          <cell r="ES192" t="str">
            <v/>
          </cell>
          <cell r="ET192" t="str">
            <v/>
          </cell>
          <cell r="EU192" t="str">
            <v/>
          </cell>
          <cell r="EV192" t="str">
            <v/>
          </cell>
          <cell r="EW192" t="str">
            <v/>
          </cell>
          <cell r="EX192" t="str">
            <v/>
          </cell>
          <cell r="EY192" t="str">
            <v/>
          </cell>
          <cell r="EZ192" t="str">
            <v/>
          </cell>
          <cell r="FA192" t="str">
            <v/>
          </cell>
          <cell r="FB192" t="str">
            <v/>
          </cell>
          <cell r="FC192" t="str">
            <v/>
          </cell>
          <cell r="FD192" t="str">
            <v/>
          </cell>
          <cell r="FE192" t="str">
            <v/>
          </cell>
          <cell r="FF192" t="str">
            <v/>
          </cell>
          <cell r="FG192" t="str">
            <v/>
          </cell>
          <cell r="FH192" t="str">
            <v/>
          </cell>
          <cell r="FI192" t="str">
            <v/>
          </cell>
        </row>
        <row r="193">
          <cell r="X193" t="str">
            <v>DIRECT</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3000</v>
          </cell>
          <cell r="BA193">
            <v>6000</v>
          </cell>
          <cell r="BB193">
            <v>9000</v>
          </cell>
          <cell r="BC193">
            <v>12000</v>
          </cell>
          <cell r="BD193">
            <v>12000</v>
          </cell>
          <cell r="BE193">
            <v>12000</v>
          </cell>
          <cell r="BF193">
            <v>12000</v>
          </cell>
          <cell r="BG193">
            <v>12000</v>
          </cell>
          <cell r="BH193">
            <v>12000</v>
          </cell>
          <cell r="BI193">
            <v>0</v>
          </cell>
          <cell r="BJ193">
            <v>0</v>
          </cell>
          <cell r="BK193">
            <v>0</v>
          </cell>
          <cell r="BL193">
            <v>56250</v>
          </cell>
          <cell r="BM193">
            <v>63750</v>
          </cell>
          <cell r="BN193">
            <v>65550</v>
          </cell>
          <cell r="BO193">
            <v>67350</v>
          </cell>
          <cell r="BP193">
            <v>69150</v>
          </cell>
          <cell r="BQ193">
            <v>67350</v>
          </cell>
          <cell r="BR193">
            <v>69150</v>
          </cell>
          <cell r="BS193">
            <v>43063</v>
          </cell>
          <cell r="BT193">
            <v>43070</v>
          </cell>
          <cell r="BU193">
            <v>0</v>
          </cell>
          <cell r="BV193">
            <v>0</v>
          </cell>
          <cell r="BW193">
            <v>0</v>
          </cell>
          <cell r="BX193">
            <v>0</v>
          </cell>
          <cell r="BY193">
            <v>0</v>
          </cell>
          <cell r="BZ193">
            <v>0</v>
          </cell>
          <cell r="CA193">
            <v>0</v>
          </cell>
          <cell r="CB193">
            <v>0</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v>0</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cell r="DJ193">
            <v>0</v>
          </cell>
          <cell r="DK193">
            <v>0</v>
          </cell>
          <cell r="DL193">
            <v>0</v>
          </cell>
          <cell r="DM193">
            <v>0</v>
          </cell>
          <cell r="DN193">
            <v>0</v>
          </cell>
          <cell r="DO193">
            <v>0</v>
          </cell>
          <cell r="DP193">
            <v>0</v>
          </cell>
          <cell r="DQ193">
            <v>0</v>
          </cell>
          <cell r="DR193">
            <v>0</v>
          </cell>
          <cell r="DS193">
            <v>0</v>
          </cell>
          <cell r="DT193">
            <v>0</v>
          </cell>
          <cell r="DU193">
            <v>0</v>
          </cell>
          <cell r="DV193">
            <v>0</v>
          </cell>
          <cell r="DW193">
            <v>0</v>
          </cell>
          <cell r="DX193">
            <v>0</v>
          </cell>
          <cell r="DY193">
            <v>0</v>
          </cell>
          <cell r="DZ193">
            <v>0</v>
          </cell>
          <cell r="EA193">
            <v>0</v>
          </cell>
          <cell r="EB193">
            <v>0</v>
          </cell>
          <cell r="EC193">
            <v>0</v>
          </cell>
          <cell r="ED193">
            <v>0</v>
          </cell>
          <cell r="EE193">
            <v>0</v>
          </cell>
          <cell r="EF193">
            <v>0</v>
          </cell>
          <cell r="EG193">
            <v>0</v>
          </cell>
          <cell r="EH193">
            <v>0</v>
          </cell>
          <cell r="EI193">
            <v>0</v>
          </cell>
          <cell r="EJ193">
            <v>0</v>
          </cell>
          <cell r="EK193">
            <v>0</v>
          </cell>
          <cell r="EL193">
            <v>0</v>
          </cell>
          <cell r="EM193">
            <v>0</v>
          </cell>
          <cell r="EN193">
            <v>0</v>
          </cell>
          <cell r="EO193">
            <v>0</v>
          </cell>
          <cell r="EP193">
            <v>0</v>
          </cell>
          <cell r="EQ193">
            <v>0</v>
          </cell>
          <cell r="ER193">
            <v>0</v>
          </cell>
          <cell r="ES193">
            <v>0</v>
          </cell>
          <cell r="ET193">
            <v>0</v>
          </cell>
          <cell r="EU193">
            <v>0</v>
          </cell>
          <cell r="EV193">
            <v>0</v>
          </cell>
          <cell r="EW193">
            <v>0</v>
          </cell>
          <cell r="EX193">
            <v>0</v>
          </cell>
          <cell r="EY193">
            <v>0</v>
          </cell>
          <cell r="EZ193">
            <v>0</v>
          </cell>
          <cell r="FA193">
            <v>0</v>
          </cell>
          <cell r="FB193">
            <v>0</v>
          </cell>
          <cell r="FC193">
            <v>0</v>
          </cell>
          <cell r="FD193">
            <v>0</v>
          </cell>
          <cell r="FE193">
            <v>0</v>
          </cell>
          <cell r="FF193">
            <v>0</v>
          </cell>
          <cell r="FG193">
            <v>0</v>
          </cell>
          <cell r="FH193">
            <v>0</v>
          </cell>
          <cell r="FI193">
            <v>0</v>
          </cell>
        </row>
        <row r="194">
          <cell r="W194">
            <v>668000</v>
          </cell>
          <cell r="X194" t="str">
            <v>DIRECT</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3000</v>
          </cell>
          <cell r="BA194">
            <v>4000</v>
          </cell>
          <cell r="BB194">
            <v>4000</v>
          </cell>
          <cell r="BC194">
            <v>4000</v>
          </cell>
          <cell r="BD194">
            <v>4000</v>
          </cell>
          <cell r="BE194">
            <v>4000</v>
          </cell>
          <cell r="BF194">
            <v>8000</v>
          </cell>
          <cell r="BG194">
            <v>12000</v>
          </cell>
          <cell r="BH194">
            <v>27150</v>
          </cell>
          <cell r="BI194">
            <v>22000</v>
          </cell>
          <cell r="BJ194">
            <v>28000</v>
          </cell>
          <cell r="BK194">
            <v>34000</v>
          </cell>
          <cell r="BL194">
            <v>40000</v>
          </cell>
          <cell r="BM194">
            <v>63750</v>
          </cell>
          <cell r="BN194">
            <v>65550</v>
          </cell>
          <cell r="BO194">
            <v>67350</v>
          </cell>
          <cell r="BP194">
            <v>72400</v>
          </cell>
          <cell r="BQ194">
            <v>74200</v>
          </cell>
          <cell r="BR194">
            <v>74200</v>
          </cell>
          <cell r="BS194">
            <v>50000</v>
          </cell>
          <cell r="BT194">
            <v>6400</v>
          </cell>
          <cell r="BU194">
            <v>0</v>
          </cell>
          <cell r="BV194">
            <v>0</v>
          </cell>
          <cell r="BW194">
            <v>0</v>
          </cell>
          <cell r="BX194">
            <v>0</v>
          </cell>
          <cell r="BY194">
            <v>0</v>
          </cell>
          <cell r="BZ194">
            <v>0</v>
          </cell>
          <cell r="CA194">
            <v>0</v>
          </cell>
          <cell r="CB194">
            <v>0</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v>0</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cell r="DJ194">
            <v>0</v>
          </cell>
          <cell r="DK194">
            <v>0</v>
          </cell>
          <cell r="DL194">
            <v>0</v>
          </cell>
          <cell r="DM194">
            <v>0</v>
          </cell>
          <cell r="DN194">
            <v>0</v>
          </cell>
          <cell r="DO194">
            <v>0</v>
          </cell>
          <cell r="DP194">
            <v>0</v>
          </cell>
          <cell r="DQ194">
            <v>0</v>
          </cell>
          <cell r="DR194">
            <v>0</v>
          </cell>
          <cell r="DS194">
            <v>0</v>
          </cell>
          <cell r="DT194">
            <v>0</v>
          </cell>
          <cell r="DU194">
            <v>0</v>
          </cell>
          <cell r="DV194">
            <v>0</v>
          </cell>
          <cell r="DW194">
            <v>0</v>
          </cell>
          <cell r="DX194">
            <v>0</v>
          </cell>
          <cell r="DY194">
            <v>0</v>
          </cell>
          <cell r="DZ194">
            <v>0</v>
          </cell>
          <cell r="EA194">
            <v>0</v>
          </cell>
          <cell r="EB194">
            <v>0</v>
          </cell>
          <cell r="EC194">
            <v>0</v>
          </cell>
          <cell r="ED194">
            <v>0</v>
          </cell>
          <cell r="EE194">
            <v>0</v>
          </cell>
          <cell r="EF194">
            <v>0</v>
          </cell>
          <cell r="EG194">
            <v>0</v>
          </cell>
          <cell r="EH194">
            <v>0</v>
          </cell>
          <cell r="EI194">
            <v>0</v>
          </cell>
          <cell r="EJ194">
            <v>0</v>
          </cell>
          <cell r="EK194">
            <v>0</v>
          </cell>
          <cell r="EL194">
            <v>0</v>
          </cell>
          <cell r="EM194">
            <v>0</v>
          </cell>
          <cell r="EN194">
            <v>0</v>
          </cell>
          <cell r="EO194">
            <v>0</v>
          </cell>
          <cell r="EP194">
            <v>0</v>
          </cell>
          <cell r="EQ194">
            <v>0</v>
          </cell>
          <cell r="ER194">
            <v>0</v>
          </cell>
          <cell r="ES194">
            <v>0</v>
          </cell>
          <cell r="ET194">
            <v>0</v>
          </cell>
          <cell r="EU194">
            <v>0</v>
          </cell>
          <cell r="EV194">
            <v>0</v>
          </cell>
          <cell r="EW194">
            <v>0</v>
          </cell>
          <cell r="EX194">
            <v>0</v>
          </cell>
          <cell r="EY194">
            <v>0</v>
          </cell>
          <cell r="EZ194">
            <v>0</v>
          </cell>
          <cell r="FA194">
            <v>0</v>
          </cell>
          <cell r="FB194">
            <v>0</v>
          </cell>
          <cell r="FC194">
            <v>0</v>
          </cell>
          <cell r="FD194">
            <v>0</v>
          </cell>
          <cell r="FE194">
            <v>0</v>
          </cell>
          <cell r="FF194">
            <v>0</v>
          </cell>
          <cell r="FG194">
            <v>0</v>
          </cell>
          <cell r="FH194">
            <v>0</v>
          </cell>
          <cell r="FI194">
            <v>0</v>
          </cell>
        </row>
        <row r="195">
          <cell r="X195" t="str">
            <v>LOADED</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3000</v>
          </cell>
          <cell r="BA195">
            <v>7000</v>
          </cell>
          <cell r="BB195">
            <v>11000</v>
          </cell>
          <cell r="BC195">
            <v>15000</v>
          </cell>
          <cell r="BD195">
            <v>19000</v>
          </cell>
          <cell r="BE195">
            <v>23000</v>
          </cell>
          <cell r="BF195">
            <v>31000</v>
          </cell>
          <cell r="BG195">
            <v>43000</v>
          </cell>
          <cell r="BH195">
            <v>70150</v>
          </cell>
          <cell r="BI195">
            <v>92150</v>
          </cell>
          <cell r="BJ195">
            <v>120150</v>
          </cell>
          <cell r="BK195">
            <v>154150</v>
          </cell>
          <cell r="BL195">
            <v>194150</v>
          </cell>
          <cell r="BM195">
            <v>257900</v>
          </cell>
          <cell r="BN195">
            <v>323450</v>
          </cell>
          <cell r="BO195">
            <v>390800</v>
          </cell>
          <cell r="BP195">
            <v>463200</v>
          </cell>
          <cell r="BQ195">
            <v>537400</v>
          </cell>
          <cell r="BR195">
            <v>611600</v>
          </cell>
          <cell r="BS195">
            <v>661600</v>
          </cell>
          <cell r="BT195">
            <v>668000</v>
          </cell>
          <cell r="BU195">
            <v>0</v>
          </cell>
          <cell r="BV195">
            <v>0</v>
          </cell>
          <cell r="BW195">
            <v>0</v>
          </cell>
          <cell r="BX195">
            <v>0</v>
          </cell>
          <cell r="BY195">
            <v>0</v>
          </cell>
          <cell r="BZ195">
            <v>0</v>
          </cell>
          <cell r="CA195">
            <v>0</v>
          </cell>
          <cell r="CB195">
            <v>0</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v>0</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cell r="DJ195">
            <v>0</v>
          </cell>
          <cell r="DK195">
            <v>0</v>
          </cell>
          <cell r="DL195">
            <v>0</v>
          </cell>
          <cell r="DM195">
            <v>0</v>
          </cell>
          <cell r="DN195">
            <v>0</v>
          </cell>
          <cell r="DO195">
            <v>0</v>
          </cell>
          <cell r="DP195">
            <v>0</v>
          </cell>
          <cell r="DQ195">
            <v>0</v>
          </cell>
          <cell r="DR195">
            <v>0</v>
          </cell>
          <cell r="DS195">
            <v>0</v>
          </cell>
          <cell r="DT195">
            <v>0</v>
          </cell>
          <cell r="DU195">
            <v>0</v>
          </cell>
          <cell r="DV195">
            <v>0</v>
          </cell>
          <cell r="DW195">
            <v>0</v>
          </cell>
          <cell r="DX195">
            <v>0</v>
          </cell>
          <cell r="DY195">
            <v>0</v>
          </cell>
          <cell r="DZ195">
            <v>0</v>
          </cell>
          <cell r="EA195">
            <v>0</v>
          </cell>
          <cell r="EB195">
            <v>0</v>
          </cell>
          <cell r="EC195">
            <v>0</v>
          </cell>
          <cell r="ED195">
            <v>0</v>
          </cell>
          <cell r="EE195">
            <v>0</v>
          </cell>
          <cell r="EF195">
            <v>0</v>
          </cell>
          <cell r="EG195">
            <v>0</v>
          </cell>
          <cell r="EH195">
            <v>0</v>
          </cell>
          <cell r="EI195">
            <v>0</v>
          </cell>
          <cell r="EJ195">
            <v>0</v>
          </cell>
          <cell r="EK195">
            <v>0</v>
          </cell>
          <cell r="EL195">
            <v>0</v>
          </cell>
          <cell r="EM195">
            <v>0</v>
          </cell>
          <cell r="EN195">
            <v>0</v>
          </cell>
          <cell r="EO195">
            <v>0</v>
          </cell>
          <cell r="EP195">
            <v>0</v>
          </cell>
          <cell r="EQ195">
            <v>0</v>
          </cell>
          <cell r="ER195">
            <v>0</v>
          </cell>
          <cell r="ES195">
            <v>0</v>
          </cell>
          <cell r="ET195">
            <v>0</v>
          </cell>
          <cell r="EU195">
            <v>0</v>
          </cell>
          <cell r="EV195">
            <v>0</v>
          </cell>
          <cell r="EW195">
            <v>0</v>
          </cell>
          <cell r="EX195">
            <v>0</v>
          </cell>
          <cell r="EY195">
            <v>0</v>
          </cell>
          <cell r="EZ195">
            <v>0</v>
          </cell>
          <cell r="FA195">
            <v>0</v>
          </cell>
          <cell r="FB195">
            <v>0</v>
          </cell>
          <cell r="FC195">
            <v>0</v>
          </cell>
          <cell r="FD195">
            <v>0</v>
          </cell>
          <cell r="FE195">
            <v>0</v>
          </cell>
          <cell r="FF195">
            <v>0</v>
          </cell>
          <cell r="FG195">
            <v>0</v>
          </cell>
          <cell r="FH195">
            <v>0</v>
          </cell>
          <cell r="FI195">
            <v>0</v>
          </cell>
        </row>
        <row r="196">
          <cell r="T196" t="str">
            <v>ACTUAL COST TO DATE</v>
          </cell>
          <cell r="AA196" t="str">
            <v/>
          </cell>
          <cell r="AB196" t="str">
            <v/>
          </cell>
          <cell r="AC196" t="str">
            <v/>
          </cell>
          <cell r="AD196" t="str">
            <v/>
          </cell>
          <cell r="AE196" t="str">
            <v/>
          </cell>
          <cell r="AF196" t="str">
            <v/>
          </cell>
          <cell r="AG196" t="str">
            <v/>
          </cell>
          <cell r="AH196" t="str">
            <v/>
          </cell>
          <cell r="AI196" t="str">
            <v/>
          </cell>
          <cell r="AJ196" t="str">
            <v/>
          </cell>
          <cell r="AK196" t="str">
            <v/>
          </cell>
          <cell r="AL196" t="str">
            <v/>
          </cell>
          <cell r="AM196" t="str">
            <v/>
          </cell>
          <cell r="AN196" t="str">
            <v/>
          </cell>
          <cell r="AO196" t="str">
            <v/>
          </cell>
          <cell r="AP196" t="str">
            <v/>
          </cell>
          <cell r="AQ196" t="str">
            <v/>
          </cell>
          <cell r="AR196" t="str">
            <v/>
          </cell>
          <cell r="AS196" t="str">
            <v/>
          </cell>
          <cell r="AT196" t="str">
            <v/>
          </cell>
          <cell r="AU196" t="str">
            <v/>
          </cell>
          <cell r="AV196" t="str">
            <v/>
          </cell>
          <cell r="AW196" t="str">
            <v/>
          </cell>
          <cell r="AX196" t="str">
            <v/>
          </cell>
          <cell r="AY196" t="str">
            <v/>
          </cell>
          <cell r="AZ196" t="str">
            <v/>
          </cell>
          <cell r="BA196" t="str">
            <v/>
          </cell>
          <cell r="BB196" t="str">
            <v/>
          </cell>
          <cell r="BC196" t="str">
            <v/>
          </cell>
          <cell r="BD196" t="str">
            <v/>
          </cell>
          <cell r="BE196" t="str">
            <v/>
          </cell>
          <cell r="BF196" t="str">
            <v/>
          </cell>
          <cell r="BG196" t="str">
            <v/>
          </cell>
          <cell r="BH196" t="str">
            <v/>
          </cell>
          <cell r="BJ196" t="str">
            <v/>
          </cell>
          <cell r="BK196" t="str">
            <v/>
          </cell>
          <cell r="BT196">
            <v>35870</v>
          </cell>
          <cell r="BU196" t="str">
            <v/>
          </cell>
          <cell r="BV196" t="str">
            <v/>
          </cell>
          <cell r="BW196" t="str">
            <v/>
          </cell>
          <cell r="BX196" t="str">
            <v/>
          </cell>
          <cell r="BY196" t="str">
            <v/>
          </cell>
          <cell r="BZ196" t="str">
            <v/>
          </cell>
          <cell r="CA196" t="str">
            <v/>
          </cell>
          <cell r="CB196" t="str">
            <v/>
          </cell>
          <cell r="CC196" t="str">
            <v/>
          </cell>
          <cell r="CD196" t="str">
            <v/>
          </cell>
          <cell r="CE196" t="str">
            <v/>
          </cell>
          <cell r="CF196" t="str">
            <v/>
          </cell>
          <cell r="CG196" t="str">
            <v/>
          </cell>
          <cell r="CH196" t="str">
            <v/>
          </cell>
          <cell r="CI196" t="str">
            <v/>
          </cell>
          <cell r="CJ196" t="str">
            <v/>
          </cell>
          <cell r="CK196" t="str">
            <v/>
          </cell>
          <cell r="CL196" t="str">
            <v/>
          </cell>
          <cell r="CM196" t="str">
            <v/>
          </cell>
          <cell r="CN196" t="str">
            <v/>
          </cell>
          <cell r="CO196" t="str">
            <v/>
          </cell>
          <cell r="CP196" t="str">
            <v/>
          </cell>
          <cell r="CQ196" t="str">
            <v/>
          </cell>
          <cell r="CR196" t="str">
            <v/>
          </cell>
          <cell r="CS196" t="str">
            <v/>
          </cell>
          <cell r="CT196" t="str">
            <v/>
          </cell>
          <cell r="CU196" t="str">
            <v/>
          </cell>
          <cell r="CV196" t="str">
            <v/>
          </cell>
          <cell r="CW196" t="str">
            <v/>
          </cell>
          <cell r="CX196" t="str">
            <v/>
          </cell>
          <cell r="CY196" t="str">
            <v/>
          </cell>
          <cell r="CZ196" t="str">
            <v/>
          </cell>
          <cell r="DA196" t="str">
            <v/>
          </cell>
          <cell r="DB196" t="str">
            <v/>
          </cell>
          <cell r="DC196" t="str">
            <v/>
          </cell>
          <cell r="DD196" t="str">
            <v/>
          </cell>
          <cell r="DE196" t="str">
            <v/>
          </cell>
          <cell r="DF196" t="str">
            <v/>
          </cell>
          <cell r="DG196" t="str">
            <v/>
          </cell>
          <cell r="DH196" t="str">
            <v/>
          </cell>
          <cell r="DI196" t="str">
            <v/>
          </cell>
          <cell r="DJ196" t="str">
            <v/>
          </cell>
          <cell r="DK196" t="str">
            <v/>
          </cell>
          <cell r="DL196" t="str">
            <v/>
          </cell>
          <cell r="DM196" t="str">
            <v/>
          </cell>
          <cell r="DN196" t="str">
            <v/>
          </cell>
          <cell r="DO196" t="str">
            <v/>
          </cell>
          <cell r="DP196" t="str">
            <v/>
          </cell>
          <cell r="DQ196" t="str">
            <v/>
          </cell>
          <cell r="DR196" t="str">
            <v/>
          </cell>
          <cell r="DS196" t="str">
            <v/>
          </cell>
          <cell r="DT196" t="str">
            <v/>
          </cell>
          <cell r="DU196" t="str">
            <v/>
          </cell>
          <cell r="DV196" t="str">
            <v/>
          </cell>
          <cell r="DW196" t="str">
            <v/>
          </cell>
          <cell r="DX196" t="str">
            <v/>
          </cell>
          <cell r="DY196" t="str">
            <v/>
          </cell>
          <cell r="DZ196" t="str">
            <v/>
          </cell>
          <cell r="EA196" t="str">
            <v/>
          </cell>
          <cell r="EB196" t="str">
            <v/>
          </cell>
          <cell r="EC196" t="str">
            <v/>
          </cell>
          <cell r="ED196" t="str">
            <v/>
          </cell>
          <cell r="EE196" t="str">
            <v/>
          </cell>
          <cell r="EF196" t="str">
            <v/>
          </cell>
          <cell r="EG196" t="str">
            <v/>
          </cell>
          <cell r="EH196" t="str">
            <v/>
          </cell>
          <cell r="EI196" t="str">
            <v/>
          </cell>
          <cell r="EJ196" t="str">
            <v/>
          </cell>
          <cell r="EK196" t="str">
            <v/>
          </cell>
          <cell r="EL196" t="str">
            <v/>
          </cell>
          <cell r="EM196" t="str">
            <v/>
          </cell>
          <cell r="EN196" t="str">
            <v/>
          </cell>
          <cell r="EO196" t="str">
            <v/>
          </cell>
          <cell r="EP196" t="str">
            <v/>
          </cell>
          <cell r="EQ196" t="str">
            <v/>
          </cell>
          <cell r="ER196" t="str">
            <v/>
          </cell>
          <cell r="ES196" t="str">
            <v/>
          </cell>
          <cell r="ET196" t="str">
            <v/>
          </cell>
          <cell r="EU196" t="str">
            <v/>
          </cell>
          <cell r="EV196" t="str">
            <v/>
          </cell>
        </row>
        <row r="197">
          <cell r="S197" t="str">
            <v>COST TO DATE</v>
          </cell>
          <cell r="T197" t="str">
            <v>ACTUAL COST TO DATE</v>
          </cell>
          <cell r="V197" t="str">
            <v>DIRECT TO DATE</v>
          </cell>
          <cell r="W197" t="str">
            <v>BUDGET</v>
          </cell>
          <cell r="AA197" t="str">
            <v/>
          </cell>
          <cell r="AB197" t="str">
            <v/>
          </cell>
          <cell r="AC197" t="str">
            <v/>
          </cell>
          <cell r="AD197" t="str">
            <v/>
          </cell>
          <cell r="AE197" t="str">
            <v/>
          </cell>
          <cell r="AF197" t="str">
            <v/>
          </cell>
          <cell r="AG197" t="str">
            <v/>
          </cell>
          <cell r="AH197" t="str">
            <v/>
          </cell>
          <cell r="AI197" t="str">
            <v/>
          </cell>
          <cell r="AJ197" t="str">
            <v/>
          </cell>
          <cell r="AK197" t="str">
            <v/>
          </cell>
          <cell r="AL197" t="str">
            <v/>
          </cell>
          <cell r="AM197" t="str">
            <v/>
          </cell>
          <cell r="AN197" t="str">
            <v/>
          </cell>
          <cell r="AO197" t="str">
            <v/>
          </cell>
          <cell r="AP197" t="str">
            <v/>
          </cell>
          <cell r="AQ197" t="str">
            <v/>
          </cell>
          <cell r="AR197" t="str">
            <v/>
          </cell>
          <cell r="AS197" t="str">
            <v/>
          </cell>
          <cell r="AT197" t="str">
            <v/>
          </cell>
          <cell r="AU197" t="str">
            <v/>
          </cell>
          <cell r="AV197" t="str">
            <v/>
          </cell>
          <cell r="AW197" t="str">
            <v/>
          </cell>
          <cell r="AX197" t="str">
            <v/>
          </cell>
          <cell r="AY197" t="str">
            <v/>
          </cell>
          <cell r="AZ197" t="str">
            <v/>
          </cell>
          <cell r="BA197" t="str">
            <v/>
          </cell>
          <cell r="BB197" t="str">
            <v/>
          </cell>
          <cell r="BC197" t="str">
            <v/>
          </cell>
          <cell r="BD197" t="str">
            <v/>
          </cell>
          <cell r="BE197" t="str">
            <v/>
          </cell>
          <cell r="BF197" t="str">
            <v/>
          </cell>
          <cell r="BG197" t="str">
            <v/>
          </cell>
          <cell r="BH197" t="str">
            <v/>
          </cell>
          <cell r="BJ197" t="str">
            <v/>
          </cell>
          <cell r="BK197" t="str">
            <v/>
          </cell>
          <cell r="BU197" t="str">
            <v/>
          </cell>
          <cell r="BV197" t="str">
            <v/>
          </cell>
          <cell r="BW197" t="str">
            <v/>
          </cell>
          <cell r="BX197" t="str">
            <v/>
          </cell>
          <cell r="BY197" t="str">
            <v/>
          </cell>
          <cell r="BZ197" t="str">
            <v/>
          </cell>
          <cell r="CA197" t="str">
            <v/>
          </cell>
          <cell r="CB197" t="str">
            <v/>
          </cell>
          <cell r="CC197" t="str">
            <v/>
          </cell>
          <cell r="CD197" t="str">
            <v/>
          </cell>
          <cell r="CE197" t="str">
            <v/>
          </cell>
          <cell r="CF197" t="str">
            <v/>
          </cell>
          <cell r="CG197" t="str">
            <v/>
          </cell>
          <cell r="CH197" t="str">
            <v/>
          </cell>
          <cell r="CI197" t="str">
            <v/>
          </cell>
          <cell r="CJ197" t="str">
            <v/>
          </cell>
          <cell r="CK197" t="str">
            <v/>
          </cell>
          <cell r="CL197" t="str">
            <v/>
          </cell>
          <cell r="CM197" t="str">
            <v/>
          </cell>
          <cell r="CN197" t="str">
            <v/>
          </cell>
          <cell r="CO197" t="str">
            <v/>
          </cell>
          <cell r="CP197" t="str">
            <v/>
          </cell>
          <cell r="CQ197" t="str">
            <v/>
          </cell>
          <cell r="CR197" t="str">
            <v/>
          </cell>
          <cell r="CS197" t="str">
            <v/>
          </cell>
          <cell r="CT197" t="str">
            <v/>
          </cell>
          <cell r="CU197" t="str">
            <v/>
          </cell>
          <cell r="CV197" t="str">
            <v/>
          </cell>
          <cell r="CW197" t="str">
            <v/>
          </cell>
          <cell r="CX197" t="str">
            <v/>
          </cell>
          <cell r="CY197" t="str">
            <v/>
          </cell>
          <cell r="CZ197" t="str">
            <v/>
          </cell>
          <cell r="DA197" t="str">
            <v/>
          </cell>
          <cell r="DB197" t="str">
            <v/>
          </cell>
          <cell r="DC197" t="str">
            <v/>
          </cell>
          <cell r="DD197" t="str">
            <v/>
          </cell>
          <cell r="DE197" t="str">
            <v/>
          </cell>
          <cell r="DF197" t="str">
            <v/>
          </cell>
          <cell r="DG197" t="str">
            <v/>
          </cell>
          <cell r="DH197" t="str">
            <v/>
          </cell>
          <cell r="DI197" t="str">
            <v/>
          </cell>
          <cell r="DJ197" t="str">
            <v/>
          </cell>
          <cell r="DK197" t="str">
            <v/>
          </cell>
          <cell r="DL197" t="str">
            <v/>
          </cell>
          <cell r="DM197" t="str">
            <v/>
          </cell>
          <cell r="DN197" t="str">
            <v/>
          </cell>
          <cell r="DO197" t="str">
            <v/>
          </cell>
          <cell r="DP197" t="str">
            <v/>
          </cell>
          <cell r="DQ197" t="str">
            <v/>
          </cell>
          <cell r="DR197" t="str">
            <v/>
          </cell>
          <cell r="DS197" t="str">
            <v/>
          </cell>
          <cell r="DT197" t="str">
            <v/>
          </cell>
          <cell r="DU197" t="str">
            <v/>
          </cell>
          <cell r="DV197" t="str">
            <v/>
          </cell>
          <cell r="DW197" t="str">
            <v/>
          </cell>
          <cell r="DX197" t="str">
            <v/>
          </cell>
          <cell r="DY197" t="str">
            <v/>
          </cell>
          <cell r="DZ197" t="str">
            <v/>
          </cell>
          <cell r="EA197" t="str">
            <v/>
          </cell>
          <cell r="EB197" t="str">
            <v/>
          </cell>
          <cell r="EC197" t="str">
            <v/>
          </cell>
          <cell r="ED197" t="str">
            <v/>
          </cell>
          <cell r="EE197" t="str">
            <v/>
          </cell>
          <cell r="EF197" t="str">
            <v/>
          </cell>
          <cell r="EG197" t="str">
            <v/>
          </cell>
          <cell r="EH197" t="str">
            <v/>
          </cell>
          <cell r="EI197" t="str">
            <v/>
          </cell>
          <cell r="EJ197" t="str">
            <v/>
          </cell>
          <cell r="EK197" t="str">
            <v/>
          </cell>
          <cell r="EL197" t="str">
            <v/>
          </cell>
          <cell r="EM197" t="str">
            <v/>
          </cell>
          <cell r="EN197" t="str">
            <v/>
          </cell>
          <cell r="EO197" t="str">
            <v/>
          </cell>
          <cell r="EP197" t="str">
            <v/>
          </cell>
          <cell r="EQ197" t="str">
            <v/>
          </cell>
          <cell r="ER197" t="str">
            <v/>
          </cell>
          <cell r="ES197" t="str">
            <v/>
          </cell>
          <cell r="ET197" t="str">
            <v/>
          </cell>
          <cell r="EU197" t="str">
            <v/>
          </cell>
          <cell r="EV197" t="str">
            <v/>
          </cell>
        </row>
        <row r="198">
          <cell r="S198" t="str">
            <v>COST TO DATE</v>
          </cell>
          <cell r="T198" t="str">
            <v>DEVELOPMENT</v>
          </cell>
          <cell r="V198" t="str">
            <v>DIRECT TO DATE</v>
          </cell>
          <cell r="W198" t="str">
            <v>BUDGET</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v>0</v>
          </cell>
          <cell r="BB198">
            <v>0</v>
          </cell>
          <cell r="BC198">
            <v>0</v>
          </cell>
          <cell r="BD198">
            <v>0</v>
          </cell>
          <cell r="BE198">
            <v>0</v>
          </cell>
          <cell r="BF198">
            <v>0</v>
          </cell>
          <cell r="BG198">
            <v>0</v>
          </cell>
          <cell r="BH198">
            <v>0</v>
          </cell>
          <cell r="BJ198">
            <v>0</v>
          </cell>
          <cell r="BK198">
            <v>0</v>
          </cell>
          <cell r="BL198">
            <v>0</v>
          </cell>
          <cell r="BM198">
            <v>0</v>
          </cell>
          <cell r="BN198">
            <v>0</v>
          </cell>
          <cell r="BO198">
            <v>0</v>
          </cell>
          <cell r="BP198">
            <v>0</v>
          </cell>
          <cell r="BQ198">
            <v>0</v>
          </cell>
        </row>
        <row r="199">
          <cell r="T199" t="str">
            <v>DEVELOPMENT</v>
          </cell>
          <cell r="U199">
            <v>2.6577205773952221E-2</v>
          </cell>
          <cell r="V199">
            <v>0</v>
          </cell>
          <cell r="W199">
            <v>136000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v>0</v>
          </cell>
          <cell r="BB199">
            <v>0</v>
          </cell>
          <cell r="BC199">
            <v>0</v>
          </cell>
          <cell r="BD199">
            <v>0</v>
          </cell>
          <cell r="BE199">
            <v>0</v>
          </cell>
          <cell r="BF199">
            <v>0</v>
          </cell>
          <cell r="BG199">
            <v>0</v>
          </cell>
          <cell r="BH199">
            <v>0</v>
          </cell>
          <cell r="BJ199">
            <v>0</v>
          </cell>
          <cell r="BK199">
            <v>0</v>
          </cell>
          <cell r="BL199">
            <v>0</v>
          </cell>
          <cell r="BM199">
            <v>0</v>
          </cell>
          <cell r="BN199">
            <v>0</v>
          </cell>
          <cell r="BO199">
            <v>0</v>
          </cell>
          <cell r="BP199">
            <v>0</v>
          </cell>
          <cell r="BQ199">
            <v>0</v>
          </cell>
        </row>
        <row r="200">
          <cell r="T200" t="str">
            <v>PRE PRODUCTION</v>
          </cell>
          <cell r="U200">
            <v>5.5194045738399006E-2</v>
          </cell>
          <cell r="V200">
            <v>7506.390220422265</v>
          </cell>
          <cell r="W200">
            <v>136000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cell r="AO200">
            <v>0</v>
          </cell>
          <cell r="AP200">
            <v>0</v>
          </cell>
          <cell r="AQ200">
            <v>0</v>
          </cell>
          <cell r="AR200">
            <v>0</v>
          </cell>
          <cell r="AS200">
            <v>0</v>
          </cell>
          <cell r="AT200">
            <v>0</v>
          </cell>
          <cell r="AU200">
            <v>73.249909107150017</v>
          </cell>
          <cell r="AV200">
            <v>0</v>
          </cell>
          <cell r="AW200">
            <v>0</v>
          </cell>
          <cell r="AX200">
            <v>211.84885891174685</v>
          </cell>
          <cell r="AY200">
            <v>131.4440248158169</v>
          </cell>
          <cell r="AZ200">
            <v>538.99606500616505</v>
          </cell>
          <cell r="BA200">
            <v>832.02093803214586</v>
          </cell>
          <cell r="BB200">
            <v>997.95049164271302</v>
          </cell>
          <cell r="BC200">
            <v>290.56169774176448</v>
          </cell>
          <cell r="BD200">
            <v>538.428</v>
          </cell>
          <cell r="BE200">
            <v>3891.8902351647635</v>
          </cell>
          <cell r="BF200">
            <v>0</v>
          </cell>
          <cell r="BG200">
            <v>0</v>
          </cell>
          <cell r="BH200">
            <v>0</v>
          </cell>
          <cell r="BJ200">
            <v>0</v>
          </cell>
          <cell r="BK200">
            <v>0</v>
          </cell>
          <cell r="BL200">
            <v>0</v>
          </cell>
          <cell r="BM200">
            <v>0</v>
          </cell>
          <cell r="BN200">
            <v>0</v>
          </cell>
          <cell r="BO200">
            <v>0</v>
          </cell>
          <cell r="BP200">
            <v>0</v>
          </cell>
          <cell r="BQ200">
            <v>0</v>
          </cell>
        </row>
        <row r="201">
          <cell r="T201" t="str">
            <v>PRODUCTION</v>
          </cell>
          <cell r="V201">
            <v>0</v>
          </cell>
          <cell r="W201">
            <v>480000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0</v>
          </cell>
          <cell r="BD201">
            <v>0</v>
          </cell>
          <cell r="BE201">
            <v>0</v>
          </cell>
          <cell r="BF201">
            <v>0</v>
          </cell>
          <cell r="BG201">
            <v>0</v>
          </cell>
          <cell r="BH201">
            <v>0</v>
          </cell>
          <cell r="BJ201">
            <v>0</v>
          </cell>
          <cell r="BK201">
            <v>0</v>
          </cell>
          <cell r="BL201">
            <v>0</v>
          </cell>
          <cell r="BM201">
            <v>0</v>
          </cell>
          <cell r="BN201">
            <v>0</v>
          </cell>
          <cell r="BO201">
            <v>0</v>
          </cell>
          <cell r="BP201">
            <v>0</v>
          </cell>
          <cell r="BQ201">
            <v>0</v>
          </cell>
        </row>
        <row r="202">
          <cell r="T202" t="str">
            <v>INK &amp; PAINT</v>
          </cell>
          <cell r="V202">
            <v>0</v>
          </cell>
          <cell r="W202">
            <v>52000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J202">
            <v>0</v>
          </cell>
          <cell r="BK202">
            <v>0</v>
          </cell>
          <cell r="BL202">
            <v>0</v>
          </cell>
          <cell r="BM202">
            <v>0</v>
          </cell>
          <cell r="BN202">
            <v>0</v>
          </cell>
          <cell r="BO202">
            <v>0</v>
          </cell>
          <cell r="BP202">
            <v>0</v>
          </cell>
          <cell r="BQ202">
            <v>0</v>
          </cell>
          <cell r="EF202">
            <v>0</v>
          </cell>
          <cell r="EG202">
            <v>0</v>
          </cell>
          <cell r="EH202">
            <v>0</v>
          </cell>
          <cell r="EI202">
            <v>0</v>
          </cell>
          <cell r="EJ202">
            <v>0</v>
          </cell>
          <cell r="EK202">
            <v>0</v>
          </cell>
          <cell r="EL202">
            <v>0</v>
          </cell>
          <cell r="EM202">
            <v>0</v>
          </cell>
          <cell r="EN202">
            <v>0</v>
          </cell>
          <cell r="EO202">
            <v>0</v>
          </cell>
          <cell r="EP202">
            <v>0</v>
          </cell>
          <cell r="EQ202">
            <v>0</v>
          </cell>
          <cell r="ER202">
            <v>0</v>
          </cell>
          <cell r="ES202">
            <v>0</v>
          </cell>
          <cell r="ET202">
            <v>0</v>
          </cell>
          <cell r="EU202">
            <v>0</v>
          </cell>
          <cell r="EV202">
            <v>0</v>
          </cell>
        </row>
        <row r="203">
          <cell r="T203" t="str">
            <v>TOTAL DIRECT</v>
          </cell>
          <cell r="V203">
            <v>7506.390220422265</v>
          </cell>
          <cell r="X203" t="str">
            <v>DIRECT</v>
          </cell>
          <cell r="AA203">
            <v>0</v>
          </cell>
          <cell r="AB203">
            <v>0</v>
          </cell>
          <cell r="AC203">
            <v>0</v>
          </cell>
          <cell r="AD203">
            <v>0</v>
          </cell>
          <cell r="AE203">
            <v>0</v>
          </cell>
          <cell r="AF203">
            <v>0</v>
          </cell>
          <cell r="AG203">
            <v>0</v>
          </cell>
          <cell r="AH203">
            <v>0</v>
          </cell>
          <cell r="AI203">
            <v>0</v>
          </cell>
          <cell r="AJ203">
            <v>0</v>
          </cell>
          <cell r="AK203">
            <v>0</v>
          </cell>
          <cell r="AL203">
            <v>0</v>
          </cell>
          <cell r="AM203">
            <v>0</v>
          </cell>
          <cell r="AN203">
            <v>0</v>
          </cell>
          <cell r="AO203">
            <v>0</v>
          </cell>
          <cell r="AP203">
            <v>0</v>
          </cell>
          <cell r="AQ203">
            <v>0</v>
          </cell>
          <cell r="AR203">
            <v>0</v>
          </cell>
          <cell r="AS203">
            <v>0</v>
          </cell>
          <cell r="AT203">
            <v>0</v>
          </cell>
          <cell r="AU203">
            <v>73.249909107150017</v>
          </cell>
          <cell r="AV203">
            <v>0</v>
          </cell>
          <cell r="AW203">
            <v>0</v>
          </cell>
          <cell r="AX203">
            <v>211.84885891174685</v>
          </cell>
          <cell r="AY203">
            <v>131.4440248158169</v>
          </cell>
          <cell r="AZ203">
            <v>538.99606500616505</v>
          </cell>
          <cell r="BA203">
            <v>832.02093803214586</v>
          </cell>
          <cell r="BB203">
            <v>997.95049164271302</v>
          </cell>
          <cell r="BC203">
            <v>290.56169774176448</v>
          </cell>
          <cell r="BD203">
            <v>538.428</v>
          </cell>
          <cell r="BE203">
            <v>3891.8902351647635</v>
          </cell>
          <cell r="BF203">
            <v>0</v>
          </cell>
          <cell r="BG203">
            <v>0</v>
          </cell>
          <cell r="BH203">
            <v>0</v>
          </cell>
          <cell r="BJ203">
            <v>0</v>
          </cell>
          <cell r="BK203">
            <v>0</v>
          </cell>
          <cell r="BL203">
            <v>0</v>
          </cell>
          <cell r="BM203">
            <v>0</v>
          </cell>
          <cell r="BN203">
            <v>0</v>
          </cell>
          <cell r="BO203">
            <v>0</v>
          </cell>
          <cell r="BP203">
            <v>0</v>
          </cell>
          <cell r="BQ203">
            <v>0</v>
          </cell>
          <cell r="EF203">
            <v>0</v>
          </cell>
          <cell r="EG203">
            <v>0</v>
          </cell>
          <cell r="EH203">
            <v>0</v>
          </cell>
          <cell r="EI203">
            <v>0</v>
          </cell>
          <cell r="EJ203">
            <v>0</v>
          </cell>
          <cell r="EK203">
            <v>0</v>
          </cell>
          <cell r="EL203">
            <v>0</v>
          </cell>
          <cell r="EM203">
            <v>0</v>
          </cell>
          <cell r="EN203">
            <v>0</v>
          </cell>
          <cell r="EO203">
            <v>0</v>
          </cell>
          <cell r="EP203">
            <v>0</v>
          </cell>
          <cell r="EQ203">
            <v>0</v>
          </cell>
          <cell r="ER203">
            <v>0</v>
          </cell>
          <cell r="ES203">
            <v>0</v>
          </cell>
          <cell r="ET203">
            <v>0</v>
          </cell>
          <cell r="EU203">
            <v>0</v>
          </cell>
          <cell r="EV203">
            <v>0</v>
          </cell>
        </row>
        <row r="204">
          <cell r="T204" t="str">
            <v>TOTAL TO DATE</v>
          </cell>
          <cell r="V204">
            <v>5060.2999793605031</v>
          </cell>
          <cell r="W204">
            <v>668000</v>
          </cell>
          <cell r="X204" t="str">
            <v>DIRECT</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O204">
            <v>0</v>
          </cell>
          <cell r="AP204">
            <v>0</v>
          </cell>
          <cell r="AQ204">
            <v>0</v>
          </cell>
          <cell r="AR204">
            <v>0</v>
          </cell>
          <cell r="AS204">
            <v>0</v>
          </cell>
          <cell r="AT204">
            <v>0</v>
          </cell>
          <cell r="AU204">
            <v>73.249909107150017</v>
          </cell>
          <cell r="AV204">
            <v>0</v>
          </cell>
          <cell r="AW204">
            <v>0</v>
          </cell>
          <cell r="AX204">
            <v>211.84885891174685</v>
          </cell>
          <cell r="AY204">
            <v>131.4440248158169</v>
          </cell>
          <cell r="AZ204">
            <v>538.99606500616505</v>
          </cell>
          <cell r="BA204">
            <v>832.02093803214586</v>
          </cell>
          <cell r="BB204">
            <v>997.95049164271302</v>
          </cell>
          <cell r="BC204">
            <v>290.56169774176448</v>
          </cell>
          <cell r="BD204">
            <v>538.428</v>
          </cell>
          <cell r="BE204">
            <v>3891.8902351647635</v>
          </cell>
          <cell r="BF204">
            <v>0</v>
          </cell>
          <cell r="BG204">
            <v>0</v>
          </cell>
          <cell r="BH204">
            <v>0</v>
          </cell>
          <cell r="BJ204">
            <v>0</v>
          </cell>
          <cell r="BK204">
            <v>0</v>
          </cell>
          <cell r="BL204">
            <v>0</v>
          </cell>
          <cell r="BM204">
            <v>0</v>
          </cell>
          <cell r="BN204">
            <v>0</v>
          </cell>
          <cell r="BO204">
            <v>0</v>
          </cell>
          <cell r="BP204">
            <v>0</v>
          </cell>
          <cell r="BQ204">
            <v>0</v>
          </cell>
          <cell r="EF204">
            <v>0</v>
          </cell>
          <cell r="EG204">
            <v>0</v>
          </cell>
          <cell r="EH204">
            <v>0</v>
          </cell>
          <cell r="EI204">
            <v>0</v>
          </cell>
          <cell r="EJ204">
            <v>0</v>
          </cell>
          <cell r="EK204">
            <v>0</v>
          </cell>
          <cell r="EL204">
            <v>0</v>
          </cell>
          <cell r="EM204">
            <v>0</v>
          </cell>
          <cell r="EN204">
            <v>0</v>
          </cell>
          <cell r="EO204">
            <v>0</v>
          </cell>
          <cell r="EP204">
            <v>0</v>
          </cell>
          <cell r="EQ204">
            <v>0</v>
          </cell>
          <cell r="ER204">
            <v>0</v>
          </cell>
          <cell r="ES204">
            <v>0</v>
          </cell>
          <cell r="ET204">
            <v>0</v>
          </cell>
          <cell r="EU204">
            <v>0</v>
          </cell>
          <cell r="EV204">
            <v>0</v>
          </cell>
        </row>
        <row r="205">
          <cell r="T205" t="str">
            <v>TOTAL TO DATE</v>
          </cell>
          <cell r="V205">
            <v>10508.94630859117</v>
          </cell>
          <cell r="W205">
            <v>668000</v>
          </cell>
          <cell r="X205" t="str">
            <v>LOADED</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102.54987275001002</v>
          </cell>
          <cell r="AV205">
            <v>0</v>
          </cell>
          <cell r="AW205">
            <v>0</v>
          </cell>
          <cell r="AX205">
            <v>296.58840247644559</v>
          </cell>
          <cell r="AY205">
            <v>184.02163474214368</v>
          </cell>
          <cell r="AZ205">
            <v>754.59449100863105</v>
          </cell>
          <cell r="BA205">
            <v>1164.8293132450042</v>
          </cell>
          <cell r="BB205">
            <v>1397.1306882997983</v>
          </cell>
          <cell r="BC205">
            <v>406.78637683847029</v>
          </cell>
          <cell r="BD205">
            <v>753.79920000000004</v>
          </cell>
          <cell r="BE205">
            <v>5448.6463292306689</v>
          </cell>
          <cell r="BF205">
            <v>0</v>
          </cell>
          <cell r="BG205">
            <v>0</v>
          </cell>
          <cell r="BH205">
            <v>0</v>
          </cell>
          <cell r="BJ205">
            <v>0</v>
          </cell>
          <cell r="BK205">
            <v>0</v>
          </cell>
          <cell r="BL205">
            <v>0</v>
          </cell>
          <cell r="BM205">
            <v>0</v>
          </cell>
          <cell r="BN205">
            <v>0</v>
          </cell>
          <cell r="BO205">
            <v>0</v>
          </cell>
          <cell r="BP205">
            <v>0</v>
          </cell>
          <cell r="BQ205">
            <v>0</v>
          </cell>
        </row>
        <row r="206">
          <cell r="V206" t="str">
            <v>PROJECTED RTM</v>
          </cell>
          <cell r="X206" t="str">
            <v>CUMULATIVE</v>
          </cell>
          <cell r="Y206">
            <v>126</v>
          </cell>
          <cell r="Z206">
            <v>22.992822222222223</v>
          </cell>
          <cell r="AU206">
            <v>102.54987275001002</v>
          </cell>
          <cell r="AV206">
            <v>102.54987275001002</v>
          </cell>
          <cell r="AW206">
            <v>102.54987275001002</v>
          </cell>
          <cell r="AX206">
            <v>399.13827522645562</v>
          </cell>
          <cell r="AY206">
            <v>583.15990996859932</v>
          </cell>
          <cell r="AZ206">
            <v>1337.7544009772305</v>
          </cell>
          <cell r="BA206">
            <v>2502.5837142222344</v>
          </cell>
          <cell r="BB206">
            <v>3899.7144025220327</v>
          </cell>
          <cell r="BC206">
            <v>4306.5007793605027</v>
          </cell>
          <cell r="BD206">
            <v>5060.2999793605031</v>
          </cell>
          <cell r="BE206">
            <v>10508.946308591172</v>
          </cell>
        </row>
        <row r="207">
          <cell r="V207" t="str">
            <v>PROJECTED RTM</v>
          </cell>
          <cell r="X207">
            <v>35937.992822222222</v>
          </cell>
          <cell r="Y207">
            <v>126</v>
          </cell>
          <cell r="Z207">
            <v>22.992822222222223</v>
          </cell>
          <cell r="BT207" t="str">
            <v xml:space="preserve"> </v>
          </cell>
        </row>
        <row r="208">
          <cell r="V208" t="str">
            <v>PROJECTED STREET</v>
          </cell>
          <cell r="X208">
            <v>35966.992822222222</v>
          </cell>
          <cell r="BT208" t="str">
            <v xml:space="preserve"> </v>
          </cell>
        </row>
        <row r="209">
          <cell r="V209" t="str">
            <v>+ or - Scheduled Date</v>
          </cell>
          <cell r="X209">
            <v>41.007177777777542</v>
          </cell>
        </row>
        <row r="210">
          <cell r="N210" t="str">
            <v>ENGINEERING</v>
          </cell>
          <cell r="R210" t="str">
            <v>CREATIVITY 2</v>
          </cell>
          <cell r="V210" t="str">
            <v>START DATE</v>
          </cell>
          <cell r="W210" t="str">
            <v>END     DATE</v>
          </cell>
          <cell r="X210">
            <v>3087.1529999999998</v>
          </cell>
          <cell r="Y210" t="str">
            <v>WK Count</v>
          </cell>
          <cell r="Z210" t="str">
            <v>Total Days</v>
          </cell>
        </row>
        <row r="211">
          <cell r="N211" t="str">
            <v>ENGINEERING</v>
          </cell>
          <cell r="R211" t="str">
            <v>CREATIVITY 2</v>
          </cell>
          <cell r="T211" t="str">
            <v>ANIMATION PRODUCTION</v>
          </cell>
          <cell r="V211" t="str">
            <v>START DATE</v>
          </cell>
          <cell r="W211" t="str">
            <v>END     DATE</v>
          </cell>
          <cell r="X211">
            <v>3087.1529999999998</v>
          </cell>
          <cell r="Y211" t="str">
            <v>WK Count</v>
          </cell>
          <cell r="Z211" t="str">
            <v>Total Days</v>
          </cell>
          <cell r="AA211" t="str">
            <v/>
          </cell>
          <cell r="AB211" t="str">
            <v/>
          </cell>
          <cell r="AC211" t="str">
            <v/>
          </cell>
          <cell r="AD211" t="str">
            <v/>
          </cell>
          <cell r="AE211" t="str">
            <v/>
          </cell>
          <cell r="AF211" t="str">
            <v/>
          </cell>
          <cell r="AG211" t="str">
            <v/>
          </cell>
          <cell r="AH211" t="str">
            <v/>
          </cell>
          <cell r="AI211" t="str">
            <v/>
          </cell>
          <cell r="AJ211" t="str">
            <v/>
          </cell>
          <cell r="AK211" t="str">
            <v/>
          </cell>
          <cell r="AL211" t="str">
            <v/>
          </cell>
          <cell r="AM211" t="str">
            <v/>
          </cell>
          <cell r="AN211" t="str">
            <v/>
          </cell>
          <cell r="AO211" t="str">
            <v/>
          </cell>
          <cell r="AP211" t="str">
            <v/>
          </cell>
          <cell r="AQ211" t="str">
            <v/>
          </cell>
          <cell r="AR211" t="str">
            <v/>
          </cell>
          <cell r="AS211" t="str">
            <v/>
          </cell>
          <cell r="AT211" t="str">
            <v/>
          </cell>
          <cell r="AU211" t="str">
            <v/>
          </cell>
          <cell r="AV211" t="str">
            <v/>
          </cell>
          <cell r="AW211" t="str">
            <v/>
          </cell>
          <cell r="AX211" t="str">
            <v/>
          </cell>
          <cell r="AY211" t="str">
            <v/>
          </cell>
          <cell r="AZ211" t="str">
            <v/>
          </cell>
          <cell r="BA211" t="str">
            <v/>
          </cell>
          <cell r="BB211" t="str">
            <v/>
          </cell>
          <cell r="BC211" t="str">
            <v/>
          </cell>
          <cell r="BD211" t="str">
            <v/>
          </cell>
          <cell r="BE211" t="str">
            <v/>
          </cell>
          <cell r="BF211" t="str">
            <v/>
          </cell>
          <cell r="BG211" t="str">
            <v/>
          </cell>
          <cell r="BH211" t="str">
            <v/>
          </cell>
          <cell r="BI211" t="str">
            <v/>
          </cell>
          <cell r="BJ211" t="str">
            <v/>
          </cell>
          <cell r="BK211" t="str">
            <v/>
          </cell>
          <cell r="BL211" t="str">
            <v/>
          </cell>
          <cell r="BM211" t="str">
            <v/>
          </cell>
          <cell r="BN211" t="str">
            <v/>
          </cell>
          <cell r="BO211" t="str">
            <v/>
          </cell>
          <cell r="BP211" t="str">
            <v/>
          </cell>
          <cell r="BQ211" t="str">
            <v/>
          </cell>
          <cell r="BR211" t="str">
            <v/>
          </cell>
          <cell r="BS211" t="str">
            <v/>
          </cell>
          <cell r="BT211" t="str">
            <v/>
          </cell>
          <cell r="BU211" t="str">
            <v/>
          </cell>
          <cell r="BV211" t="str">
            <v/>
          </cell>
          <cell r="BW211" t="str">
            <v/>
          </cell>
          <cell r="BX211">
            <v>35898</v>
          </cell>
          <cell r="BY211">
            <v>35905</v>
          </cell>
          <cell r="BZ211">
            <v>35912</v>
          </cell>
          <cell r="CA211">
            <v>35919</v>
          </cell>
          <cell r="CB211">
            <v>35926</v>
          </cell>
          <cell r="CC211">
            <v>35933</v>
          </cell>
          <cell r="CD211">
            <v>35940</v>
          </cell>
          <cell r="CE211">
            <v>35947</v>
          </cell>
          <cell r="CF211">
            <v>35954</v>
          </cell>
          <cell r="CG211" t="str">
            <v/>
          </cell>
          <cell r="CH211" t="str">
            <v/>
          </cell>
          <cell r="CI211" t="str">
            <v/>
          </cell>
          <cell r="CJ211" t="str">
            <v/>
          </cell>
          <cell r="CK211" t="str">
            <v/>
          </cell>
          <cell r="CL211" t="str">
            <v/>
          </cell>
          <cell r="CM211" t="str">
            <v/>
          </cell>
          <cell r="CN211" t="str">
            <v/>
          </cell>
          <cell r="CO211" t="str">
            <v/>
          </cell>
          <cell r="CP211" t="str">
            <v/>
          </cell>
          <cell r="CQ211" t="str">
            <v/>
          </cell>
          <cell r="CR211" t="str">
            <v/>
          </cell>
          <cell r="CS211" t="str">
            <v/>
          </cell>
          <cell r="CT211" t="str">
            <v/>
          </cell>
          <cell r="CU211" t="str">
            <v/>
          </cell>
          <cell r="CV211" t="str">
            <v/>
          </cell>
          <cell r="CW211" t="str">
            <v/>
          </cell>
          <cell r="CX211" t="str">
            <v/>
          </cell>
          <cell r="CY211" t="str">
            <v/>
          </cell>
          <cell r="CZ211" t="str">
            <v/>
          </cell>
          <cell r="DA211" t="str">
            <v/>
          </cell>
          <cell r="DB211" t="str">
            <v/>
          </cell>
          <cell r="DC211" t="str">
            <v/>
          </cell>
          <cell r="DD211" t="str">
            <v/>
          </cell>
          <cell r="DE211" t="str">
            <v/>
          </cell>
          <cell r="DF211" t="str">
            <v/>
          </cell>
          <cell r="DG211" t="str">
            <v/>
          </cell>
          <cell r="DH211" t="str">
            <v/>
          </cell>
          <cell r="DI211" t="str">
            <v/>
          </cell>
          <cell r="DJ211" t="str">
            <v/>
          </cell>
          <cell r="DK211" t="str">
            <v/>
          </cell>
          <cell r="DL211" t="str">
            <v/>
          </cell>
          <cell r="DM211" t="str">
            <v/>
          </cell>
          <cell r="DN211" t="str">
            <v/>
          </cell>
          <cell r="DO211" t="str">
            <v/>
          </cell>
          <cell r="DP211" t="str">
            <v/>
          </cell>
          <cell r="DQ211" t="str">
            <v/>
          </cell>
          <cell r="DR211" t="str">
            <v/>
          </cell>
          <cell r="DS211" t="str">
            <v/>
          </cell>
          <cell r="DT211" t="str">
            <v/>
          </cell>
          <cell r="DU211" t="str">
            <v/>
          </cell>
          <cell r="DV211" t="str">
            <v/>
          </cell>
          <cell r="DW211" t="str">
            <v/>
          </cell>
          <cell r="DX211" t="str">
            <v/>
          </cell>
          <cell r="DY211" t="str">
            <v/>
          </cell>
          <cell r="DZ211" t="str">
            <v/>
          </cell>
          <cell r="EA211" t="str">
            <v/>
          </cell>
          <cell r="EB211" t="str">
            <v/>
          </cell>
          <cell r="EC211" t="str">
            <v/>
          </cell>
          <cell r="ED211" t="str">
            <v/>
          </cell>
          <cell r="EE211" t="str">
            <v/>
          </cell>
          <cell r="EF211" t="str">
            <v/>
          </cell>
          <cell r="EG211" t="str">
            <v/>
          </cell>
          <cell r="EH211" t="str">
            <v/>
          </cell>
          <cell r="EI211" t="str">
            <v/>
          </cell>
          <cell r="EJ211" t="str">
            <v/>
          </cell>
          <cell r="EK211" t="str">
            <v/>
          </cell>
          <cell r="EL211" t="str">
            <v/>
          </cell>
          <cell r="EM211" t="str">
            <v/>
          </cell>
          <cell r="EN211" t="str">
            <v/>
          </cell>
          <cell r="EO211" t="str">
            <v/>
          </cell>
          <cell r="EP211" t="str">
            <v/>
          </cell>
          <cell r="EQ211" t="str">
            <v/>
          </cell>
          <cell r="ER211" t="str">
            <v/>
          </cell>
          <cell r="ES211" t="str">
            <v/>
          </cell>
          <cell r="ET211" t="str">
            <v/>
          </cell>
          <cell r="EU211" t="str">
            <v/>
          </cell>
          <cell r="EV211" t="str">
            <v/>
          </cell>
        </row>
        <row r="212">
          <cell r="A212" t="str">
            <v>PREP</v>
          </cell>
          <cell r="F212" t="str">
            <v>ANIMATION</v>
          </cell>
          <cell r="I212" t="str">
            <v>INK &amp; PAINT</v>
          </cell>
          <cell r="L212" t="str">
            <v>ALPHA</v>
          </cell>
          <cell r="N212" t="str">
            <v>BETA</v>
          </cell>
          <cell r="P212" t="str">
            <v>RTM</v>
          </cell>
          <cell r="R212" t="str">
            <v>STREET</v>
          </cell>
          <cell r="T212" t="str">
            <v>ANIMATION PRODUCTION</v>
          </cell>
          <cell r="V212">
            <v>35898</v>
          </cell>
          <cell r="W212">
            <v>35955.220141999998</v>
          </cell>
          <cell r="X212">
            <v>500</v>
          </cell>
          <cell r="Y212">
            <v>9</v>
          </cell>
          <cell r="Z212">
            <v>57.220141999999996</v>
          </cell>
          <cell r="AA212" t="str">
            <v/>
          </cell>
          <cell r="AB212" t="str">
            <v/>
          </cell>
          <cell r="AC212" t="str">
            <v/>
          </cell>
          <cell r="AD212" t="str">
            <v/>
          </cell>
          <cell r="AE212" t="str">
            <v/>
          </cell>
          <cell r="AF212" t="str">
            <v/>
          </cell>
          <cell r="AG212" t="str">
            <v/>
          </cell>
          <cell r="AH212" t="str">
            <v/>
          </cell>
          <cell r="AI212" t="str">
            <v/>
          </cell>
          <cell r="AJ212" t="str">
            <v/>
          </cell>
          <cell r="AK212" t="str">
            <v/>
          </cell>
          <cell r="AL212" t="str">
            <v/>
          </cell>
          <cell r="AM212" t="str">
            <v/>
          </cell>
          <cell r="AN212" t="str">
            <v/>
          </cell>
          <cell r="AO212" t="str">
            <v/>
          </cell>
          <cell r="AP212" t="str">
            <v/>
          </cell>
          <cell r="AQ212" t="str">
            <v/>
          </cell>
          <cell r="AR212" t="str">
            <v/>
          </cell>
          <cell r="AS212" t="str">
            <v/>
          </cell>
          <cell r="AT212" t="str">
            <v/>
          </cell>
          <cell r="AU212" t="str">
            <v/>
          </cell>
          <cell r="AV212" t="str">
            <v/>
          </cell>
          <cell r="AW212" t="str">
            <v/>
          </cell>
          <cell r="AX212" t="str">
            <v/>
          </cell>
          <cell r="AY212" t="str">
            <v/>
          </cell>
          <cell r="AZ212" t="str">
            <v/>
          </cell>
          <cell r="BA212" t="str">
            <v/>
          </cell>
          <cell r="BB212" t="str">
            <v/>
          </cell>
          <cell r="BC212" t="str">
            <v/>
          </cell>
          <cell r="BD212" t="str">
            <v/>
          </cell>
          <cell r="BE212" t="str">
            <v/>
          </cell>
          <cell r="BF212" t="str">
            <v/>
          </cell>
          <cell r="BG212" t="str">
            <v/>
          </cell>
          <cell r="BH212" t="str">
            <v/>
          </cell>
          <cell r="BI212" t="str">
            <v/>
          </cell>
          <cell r="BJ212" t="str">
            <v/>
          </cell>
          <cell r="BK212" t="str">
            <v/>
          </cell>
          <cell r="BL212" t="str">
            <v/>
          </cell>
          <cell r="BM212" t="str">
            <v/>
          </cell>
          <cell r="BN212" t="str">
            <v/>
          </cell>
          <cell r="BO212" t="str">
            <v/>
          </cell>
          <cell r="BP212" t="str">
            <v/>
          </cell>
          <cell r="BQ212" t="str">
            <v/>
          </cell>
          <cell r="BR212" t="str">
            <v/>
          </cell>
          <cell r="BS212" t="str">
            <v/>
          </cell>
          <cell r="BT212" t="str">
            <v/>
          </cell>
          <cell r="BU212" t="str">
            <v/>
          </cell>
          <cell r="BV212" t="str">
            <v/>
          </cell>
          <cell r="BW212" t="str">
            <v/>
          </cell>
          <cell r="BX212">
            <v>35898</v>
          </cell>
          <cell r="BY212">
            <v>35905</v>
          </cell>
          <cell r="BZ212">
            <v>35912</v>
          </cell>
          <cell r="CA212">
            <v>35919</v>
          </cell>
          <cell r="CB212">
            <v>35926</v>
          </cell>
          <cell r="CC212">
            <v>35933</v>
          </cell>
          <cell r="CD212">
            <v>35940</v>
          </cell>
          <cell r="CE212">
            <v>35947</v>
          </cell>
          <cell r="CF212">
            <v>35954</v>
          </cell>
          <cell r="CG212" t="str">
            <v/>
          </cell>
          <cell r="CH212" t="str">
            <v/>
          </cell>
          <cell r="CI212" t="str">
            <v/>
          </cell>
          <cell r="CJ212" t="str">
            <v/>
          </cell>
          <cell r="CK212" t="str">
            <v/>
          </cell>
          <cell r="CL212" t="str">
            <v/>
          </cell>
          <cell r="CM212" t="str">
            <v/>
          </cell>
          <cell r="CN212" t="str">
            <v/>
          </cell>
          <cell r="CO212" t="str">
            <v/>
          </cell>
          <cell r="CP212" t="str">
            <v/>
          </cell>
          <cell r="CQ212" t="str">
            <v/>
          </cell>
          <cell r="CR212" t="str">
            <v/>
          </cell>
          <cell r="CS212" t="str">
            <v/>
          </cell>
          <cell r="CT212" t="str">
            <v/>
          </cell>
          <cell r="CU212" t="str">
            <v/>
          </cell>
          <cell r="CV212" t="str">
            <v/>
          </cell>
          <cell r="CW212" t="str">
            <v/>
          </cell>
          <cell r="CX212" t="str">
            <v/>
          </cell>
          <cell r="CY212" t="str">
            <v/>
          </cell>
          <cell r="CZ212" t="str">
            <v/>
          </cell>
          <cell r="DA212" t="str">
            <v/>
          </cell>
          <cell r="DB212" t="str">
            <v/>
          </cell>
          <cell r="DC212" t="str">
            <v/>
          </cell>
          <cell r="DD212" t="str">
            <v/>
          </cell>
          <cell r="DE212" t="str">
            <v/>
          </cell>
          <cell r="DF212" t="str">
            <v/>
          </cell>
          <cell r="DG212" t="str">
            <v/>
          </cell>
          <cell r="DH212" t="str">
            <v/>
          </cell>
          <cell r="DI212" t="str">
            <v/>
          </cell>
          <cell r="DJ212" t="str">
            <v/>
          </cell>
          <cell r="DK212" t="str">
            <v/>
          </cell>
          <cell r="DL212" t="str">
            <v/>
          </cell>
          <cell r="DM212" t="str">
            <v/>
          </cell>
          <cell r="DN212" t="str">
            <v/>
          </cell>
          <cell r="DO212" t="str">
            <v/>
          </cell>
          <cell r="DP212" t="str">
            <v/>
          </cell>
          <cell r="DQ212" t="str">
            <v/>
          </cell>
          <cell r="DR212" t="str">
            <v/>
          </cell>
          <cell r="DS212" t="str">
            <v/>
          </cell>
          <cell r="DT212" t="str">
            <v/>
          </cell>
          <cell r="DU212" t="str">
            <v/>
          </cell>
          <cell r="DV212" t="str">
            <v/>
          </cell>
          <cell r="DW212" t="str">
            <v/>
          </cell>
          <cell r="DX212" t="str">
            <v/>
          </cell>
          <cell r="DY212" t="str">
            <v/>
          </cell>
          <cell r="DZ212" t="str">
            <v/>
          </cell>
          <cell r="EA212" t="str">
            <v/>
          </cell>
          <cell r="EB212" t="str">
            <v/>
          </cell>
          <cell r="EC212" t="str">
            <v/>
          </cell>
          <cell r="ED212" t="str">
            <v/>
          </cell>
          <cell r="EE212" t="str">
            <v/>
          </cell>
          <cell r="EF212" t="str">
            <v/>
          </cell>
          <cell r="EG212" t="str">
            <v/>
          </cell>
          <cell r="EH212" t="str">
            <v/>
          </cell>
          <cell r="EI212" t="str">
            <v/>
          </cell>
          <cell r="EJ212" t="str">
            <v/>
          </cell>
          <cell r="EK212" t="str">
            <v/>
          </cell>
          <cell r="EL212" t="str">
            <v/>
          </cell>
          <cell r="EM212" t="str">
            <v/>
          </cell>
          <cell r="EN212" t="str">
            <v/>
          </cell>
          <cell r="EO212" t="str">
            <v/>
          </cell>
          <cell r="EP212" t="str">
            <v/>
          </cell>
          <cell r="EQ212" t="str">
            <v/>
          </cell>
          <cell r="ER212" t="str">
            <v/>
          </cell>
          <cell r="ES212" t="str">
            <v/>
          </cell>
          <cell r="ET212" t="str">
            <v/>
          </cell>
          <cell r="EU212" t="str">
            <v/>
          </cell>
          <cell r="EV212" t="str">
            <v/>
          </cell>
        </row>
        <row r="213">
          <cell r="A213" t="str">
            <v>PREP</v>
          </cell>
          <cell r="B213" t="str">
            <v>Days</v>
          </cell>
          <cell r="F213" t="str">
            <v>ANIMATION</v>
          </cell>
          <cell r="G213" t="str">
            <v>Days</v>
          </cell>
          <cell r="H213" t="str">
            <v>Frames</v>
          </cell>
          <cell r="I213" t="str">
            <v>INK &amp; PAINT</v>
          </cell>
          <cell r="J213" t="str">
            <v>Days</v>
          </cell>
          <cell r="L213" t="str">
            <v>ALPHA</v>
          </cell>
          <cell r="N213" t="str">
            <v>BETA</v>
          </cell>
          <cell r="P213" t="str">
            <v>RTM</v>
          </cell>
          <cell r="R213" t="str">
            <v>STREET</v>
          </cell>
          <cell r="T213" t="str">
            <v>Prep Projection</v>
          </cell>
          <cell r="V213">
            <v>35898</v>
          </cell>
          <cell r="W213">
            <v>35955.220141999998</v>
          </cell>
          <cell r="X213">
            <v>500</v>
          </cell>
          <cell r="Y213">
            <v>9</v>
          </cell>
          <cell r="Z213">
            <v>57.220141999999996</v>
          </cell>
          <cell r="AA213" t="str">
            <v/>
          </cell>
          <cell r="AB213" t="str">
            <v/>
          </cell>
          <cell r="AC213" t="str">
            <v/>
          </cell>
          <cell r="AD213" t="str">
            <v/>
          </cell>
          <cell r="AE213" t="str">
            <v/>
          </cell>
          <cell r="AF213" t="str">
            <v/>
          </cell>
          <cell r="AG213" t="str">
            <v/>
          </cell>
          <cell r="AH213" t="str">
            <v/>
          </cell>
          <cell r="AI213" t="str">
            <v/>
          </cell>
          <cell r="AJ213" t="str">
            <v/>
          </cell>
          <cell r="AK213" t="str">
            <v/>
          </cell>
          <cell r="AL213" t="str">
            <v/>
          </cell>
          <cell r="AM213" t="str">
            <v/>
          </cell>
          <cell r="AN213" t="str">
            <v/>
          </cell>
          <cell r="AO213" t="str">
            <v/>
          </cell>
          <cell r="AP213" t="str">
            <v/>
          </cell>
          <cell r="AQ213" t="str">
            <v/>
          </cell>
          <cell r="AR213" t="str">
            <v/>
          </cell>
          <cell r="AS213" t="str">
            <v/>
          </cell>
          <cell r="AT213" t="str">
            <v/>
          </cell>
          <cell r="AU213" t="str">
            <v/>
          </cell>
          <cell r="AV213" t="str">
            <v/>
          </cell>
          <cell r="AW213" t="str">
            <v/>
          </cell>
          <cell r="AX213" t="str">
            <v/>
          </cell>
          <cell r="AY213" t="str">
            <v/>
          </cell>
          <cell r="AZ213" t="str">
            <v/>
          </cell>
          <cell r="BA213" t="str">
            <v/>
          </cell>
          <cell r="BB213" t="str">
            <v/>
          </cell>
          <cell r="BC213" t="str">
            <v/>
          </cell>
          <cell r="BD213" t="str">
            <v/>
          </cell>
          <cell r="BE213" t="str">
            <v/>
          </cell>
          <cell r="BF213" t="str">
            <v/>
          </cell>
          <cell r="BG213" t="str">
            <v/>
          </cell>
          <cell r="BH213" t="str">
            <v/>
          </cell>
          <cell r="BI213" t="str">
            <v/>
          </cell>
          <cell r="BJ213" t="str">
            <v/>
          </cell>
          <cell r="BK213" t="str">
            <v/>
          </cell>
          <cell r="BL213" t="str">
            <v/>
          </cell>
          <cell r="BM213" t="str">
            <v/>
          </cell>
          <cell r="BN213" t="str">
            <v/>
          </cell>
          <cell r="BO213" t="str">
            <v/>
          </cell>
          <cell r="BP213" t="str">
            <v/>
          </cell>
          <cell r="BQ213" t="str">
            <v/>
          </cell>
          <cell r="BR213" t="str">
            <v/>
          </cell>
          <cell r="BS213" t="str">
            <v/>
          </cell>
          <cell r="BT213" t="str">
            <v/>
          </cell>
          <cell r="BU213" t="str">
            <v/>
          </cell>
          <cell r="BV213" t="str">
            <v/>
          </cell>
          <cell r="BW213" t="str">
            <v/>
          </cell>
          <cell r="BX213">
            <v>125</v>
          </cell>
          <cell r="BY213">
            <v>250</v>
          </cell>
          <cell r="BZ213">
            <v>375</v>
          </cell>
          <cell r="CA213">
            <v>500</v>
          </cell>
          <cell r="CB213">
            <v>500</v>
          </cell>
          <cell r="CC213">
            <v>500</v>
          </cell>
          <cell r="CD213">
            <v>500</v>
          </cell>
          <cell r="CE213">
            <v>500</v>
          </cell>
          <cell r="CF213">
            <v>500</v>
          </cell>
          <cell r="CG213" t="str">
            <v/>
          </cell>
          <cell r="CH213" t="str">
            <v/>
          </cell>
          <cell r="CI213" t="str">
            <v/>
          </cell>
          <cell r="CJ213" t="str">
            <v/>
          </cell>
          <cell r="CK213" t="str">
            <v/>
          </cell>
          <cell r="CL213" t="str">
            <v/>
          </cell>
          <cell r="CM213" t="str">
            <v/>
          </cell>
          <cell r="CN213" t="str">
            <v/>
          </cell>
          <cell r="CO213" t="str">
            <v/>
          </cell>
          <cell r="CP213" t="str">
            <v/>
          </cell>
          <cell r="CQ213" t="str">
            <v/>
          </cell>
          <cell r="CR213" t="str">
            <v/>
          </cell>
          <cell r="CS213" t="str">
            <v/>
          </cell>
          <cell r="CT213" t="str">
            <v/>
          </cell>
          <cell r="CU213" t="str">
            <v/>
          </cell>
          <cell r="CV213" t="str">
            <v/>
          </cell>
          <cell r="CW213" t="str">
            <v/>
          </cell>
          <cell r="CX213" t="str">
            <v/>
          </cell>
          <cell r="CY213" t="str">
            <v/>
          </cell>
          <cell r="CZ213" t="str">
            <v/>
          </cell>
          <cell r="DA213" t="str">
            <v/>
          </cell>
          <cell r="DB213" t="str">
            <v/>
          </cell>
          <cell r="DC213" t="str">
            <v/>
          </cell>
          <cell r="DD213" t="str">
            <v/>
          </cell>
          <cell r="DE213" t="str">
            <v/>
          </cell>
          <cell r="DF213" t="str">
            <v/>
          </cell>
          <cell r="DG213" t="str">
            <v/>
          </cell>
          <cell r="DH213" t="str">
            <v/>
          </cell>
          <cell r="DI213" t="str">
            <v/>
          </cell>
          <cell r="DJ213" t="str">
            <v/>
          </cell>
          <cell r="DK213" t="str">
            <v/>
          </cell>
          <cell r="DL213" t="str">
            <v/>
          </cell>
          <cell r="DM213" t="str">
            <v/>
          </cell>
          <cell r="DN213" t="str">
            <v/>
          </cell>
          <cell r="DO213" t="str">
            <v/>
          </cell>
          <cell r="DP213" t="str">
            <v/>
          </cell>
          <cell r="DQ213" t="str">
            <v/>
          </cell>
          <cell r="DR213" t="str">
            <v/>
          </cell>
          <cell r="DS213" t="str">
            <v/>
          </cell>
          <cell r="DT213" t="str">
            <v/>
          </cell>
          <cell r="DU213" t="str">
            <v/>
          </cell>
          <cell r="DV213" t="str">
            <v/>
          </cell>
          <cell r="DW213" t="str">
            <v/>
          </cell>
          <cell r="DX213" t="str">
            <v/>
          </cell>
          <cell r="DY213" t="str">
            <v/>
          </cell>
          <cell r="DZ213" t="str">
            <v/>
          </cell>
          <cell r="EA213" t="str">
            <v/>
          </cell>
          <cell r="EB213" t="str">
            <v/>
          </cell>
          <cell r="EC213" t="str">
            <v/>
          </cell>
          <cell r="ED213" t="str">
            <v/>
          </cell>
          <cell r="EE213" t="str">
            <v/>
          </cell>
          <cell r="EF213" t="str">
            <v/>
          </cell>
          <cell r="EG213" t="str">
            <v/>
          </cell>
          <cell r="EH213" t="str">
            <v/>
          </cell>
          <cell r="EI213" t="str">
            <v/>
          </cell>
          <cell r="EJ213" t="str">
            <v/>
          </cell>
          <cell r="EK213" t="str">
            <v/>
          </cell>
          <cell r="EL213" t="str">
            <v/>
          </cell>
          <cell r="EM213" t="str">
            <v/>
          </cell>
          <cell r="EN213" t="str">
            <v/>
          </cell>
          <cell r="EO213" t="str">
            <v/>
          </cell>
          <cell r="EP213" t="str">
            <v/>
          </cell>
          <cell r="EQ213" t="str">
            <v/>
          </cell>
          <cell r="ER213" t="str">
            <v/>
          </cell>
          <cell r="ES213" t="str">
            <v/>
          </cell>
          <cell r="ET213" t="str">
            <v/>
          </cell>
          <cell r="EU213" t="str">
            <v/>
          </cell>
          <cell r="EV213" t="str">
            <v/>
          </cell>
        </row>
        <row r="214">
          <cell r="A214" t="str">
            <v>Wks</v>
          </cell>
          <cell r="B214" t="str">
            <v>Days</v>
          </cell>
          <cell r="F214" t="str">
            <v>Wks</v>
          </cell>
          <cell r="G214" t="str">
            <v>Days</v>
          </cell>
          <cell r="H214" t="str">
            <v>Frames</v>
          </cell>
          <cell r="I214" t="str">
            <v>Wks</v>
          </cell>
          <cell r="J214" t="str">
            <v>Days</v>
          </cell>
          <cell r="K214">
            <v>21</v>
          </cell>
          <cell r="M214">
            <v>29</v>
          </cell>
          <cell r="O214">
            <v>29</v>
          </cell>
          <cell r="Q214">
            <v>29</v>
          </cell>
          <cell r="R214">
            <v>36100</v>
          </cell>
          <cell r="T214" t="str">
            <v>Animation Projection</v>
          </cell>
          <cell r="V214">
            <v>35926</v>
          </cell>
          <cell r="W214">
            <v>35999.220141999998</v>
          </cell>
          <cell r="X214">
            <v>500</v>
          </cell>
          <cell r="Y214">
            <v>11</v>
          </cell>
          <cell r="Z214">
            <v>73.220141999999996</v>
          </cell>
          <cell r="AA214" t="str">
            <v/>
          </cell>
          <cell r="AB214" t="str">
            <v/>
          </cell>
          <cell r="AC214" t="str">
            <v/>
          </cell>
          <cell r="AD214" t="str">
            <v/>
          </cell>
          <cell r="AE214" t="str">
            <v/>
          </cell>
          <cell r="AF214" t="str">
            <v/>
          </cell>
          <cell r="AG214" t="str">
            <v/>
          </cell>
          <cell r="AH214" t="str">
            <v/>
          </cell>
          <cell r="AI214" t="str">
            <v/>
          </cell>
          <cell r="AJ214" t="str">
            <v/>
          </cell>
          <cell r="AK214" t="str">
            <v/>
          </cell>
          <cell r="AL214" t="str">
            <v/>
          </cell>
          <cell r="AM214" t="str">
            <v/>
          </cell>
          <cell r="AN214" t="str">
            <v/>
          </cell>
          <cell r="AO214" t="str">
            <v/>
          </cell>
          <cell r="AP214" t="str">
            <v/>
          </cell>
          <cell r="AQ214" t="str">
            <v/>
          </cell>
          <cell r="AR214" t="str">
            <v/>
          </cell>
          <cell r="AS214" t="str">
            <v/>
          </cell>
          <cell r="AT214" t="str">
            <v/>
          </cell>
          <cell r="AU214" t="str">
            <v/>
          </cell>
          <cell r="AV214" t="str">
            <v/>
          </cell>
          <cell r="AW214" t="str">
            <v/>
          </cell>
          <cell r="AX214" t="str">
            <v/>
          </cell>
          <cell r="AY214" t="str">
            <v/>
          </cell>
          <cell r="AZ214" t="str">
            <v/>
          </cell>
          <cell r="BA214" t="str">
            <v/>
          </cell>
          <cell r="BB214" t="str">
            <v/>
          </cell>
          <cell r="BC214" t="str">
            <v/>
          </cell>
          <cell r="BD214" t="str">
            <v/>
          </cell>
          <cell r="BE214" t="str">
            <v/>
          </cell>
          <cell r="BF214" t="str">
            <v/>
          </cell>
          <cell r="BG214" t="str">
            <v/>
          </cell>
          <cell r="BH214" t="str">
            <v/>
          </cell>
          <cell r="BI214" t="str">
            <v/>
          </cell>
          <cell r="BJ214" t="str">
            <v/>
          </cell>
          <cell r="BK214" t="str">
            <v/>
          </cell>
          <cell r="BL214" t="str">
            <v/>
          </cell>
          <cell r="BM214" t="str">
            <v/>
          </cell>
          <cell r="BN214" t="str">
            <v/>
          </cell>
          <cell r="BO214" t="str">
            <v/>
          </cell>
          <cell r="BP214" t="str">
            <v/>
          </cell>
          <cell r="BQ214" t="str">
            <v/>
          </cell>
          <cell r="BR214" t="str">
            <v/>
          </cell>
          <cell r="BS214" t="str">
            <v/>
          </cell>
          <cell r="BT214" t="str">
            <v/>
          </cell>
          <cell r="BU214" t="str">
            <v/>
          </cell>
          <cell r="BV214" t="str">
            <v/>
          </cell>
          <cell r="BW214" t="str">
            <v/>
          </cell>
          <cell r="BX214" t="str">
            <v/>
          </cell>
          <cell r="BY214" t="str">
            <v/>
          </cell>
          <cell r="BZ214" t="str">
            <v/>
          </cell>
          <cell r="CA214" t="str">
            <v/>
          </cell>
          <cell r="CB214">
            <v>0</v>
          </cell>
          <cell r="CC214">
            <v>0</v>
          </cell>
          <cell r="CD214">
            <v>0</v>
          </cell>
          <cell r="CE214">
            <v>125</v>
          </cell>
          <cell r="CF214">
            <v>250</v>
          </cell>
          <cell r="CG214">
            <v>375</v>
          </cell>
          <cell r="CH214">
            <v>500</v>
          </cell>
          <cell r="CI214">
            <v>500</v>
          </cell>
          <cell r="CJ214">
            <v>500</v>
          </cell>
          <cell r="CK214">
            <v>500</v>
          </cell>
          <cell r="CL214">
            <v>500</v>
          </cell>
          <cell r="CM214" t="str">
            <v/>
          </cell>
          <cell r="CN214" t="str">
            <v/>
          </cell>
          <cell r="CO214" t="str">
            <v/>
          </cell>
          <cell r="CP214" t="str">
            <v/>
          </cell>
          <cell r="CQ214" t="str">
            <v/>
          </cell>
          <cell r="CR214" t="str">
            <v/>
          </cell>
          <cell r="CS214" t="str">
            <v/>
          </cell>
          <cell r="CT214" t="str">
            <v/>
          </cell>
          <cell r="CU214" t="str">
            <v/>
          </cell>
          <cell r="CV214" t="str">
            <v/>
          </cell>
          <cell r="CW214" t="str">
            <v/>
          </cell>
          <cell r="CX214" t="str">
            <v/>
          </cell>
          <cell r="CY214" t="str">
            <v/>
          </cell>
          <cell r="CZ214" t="str">
            <v/>
          </cell>
          <cell r="DA214" t="str">
            <v/>
          </cell>
          <cell r="DB214" t="str">
            <v/>
          </cell>
          <cell r="DC214" t="str">
            <v/>
          </cell>
          <cell r="DD214" t="str">
            <v/>
          </cell>
          <cell r="DE214" t="str">
            <v/>
          </cell>
          <cell r="DF214" t="str">
            <v/>
          </cell>
          <cell r="DG214" t="str">
            <v/>
          </cell>
          <cell r="DH214" t="str">
            <v/>
          </cell>
          <cell r="DI214" t="str">
            <v/>
          </cell>
          <cell r="DJ214" t="str">
            <v/>
          </cell>
          <cell r="DK214" t="str">
            <v/>
          </cell>
          <cell r="DL214" t="str">
            <v/>
          </cell>
          <cell r="DM214" t="str">
            <v/>
          </cell>
          <cell r="DN214" t="str">
            <v/>
          </cell>
          <cell r="DO214" t="str">
            <v/>
          </cell>
          <cell r="DP214" t="str">
            <v/>
          </cell>
          <cell r="DQ214" t="str">
            <v/>
          </cell>
          <cell r="DR214" t="str">
            <v/>
          </cell>
          <cell r="DS214" t="str">
            <v/>
          </cell>
          <cell r="DT214" t="str">
            <v/>
          </cell>
          <cell r="DU214" t="str">
            <v/>
          </cell>
          <cell r="DV214" t="str">
            <v/>
          </cell>
          <cell r="DW214" t="str">
            <v/>
          </cell>
          <cell r="DX214" t="str">
            <v/>
          </cell>
          <cell r="DY214" t="str">
            <v/>
          </cell>
          <cell r="DZ214" t="str">
            <v/>
          </cell>
          <cell r="EA214" t="str">
            <v/>
          </cell>
          <cell r="EB214" t="str">
            <v/>
          </cell>
          <cell r="EC214" t="str">
            <v/>
          </cell>
          <cell r="ED214" t="str">
            <v/>
          </cell>
          <cell r="EE214" t="str">
            <v/>
          </cell>
          <cell r="EF214" t="str">
            <v/>
          </cell>
          <cell r="EG214" t="str">
            <v/>
          </cell>
          <cell r="EH214" t="str">
            <v/>
          </cell>
          <cell r="EI214" t="str">
            <v/>
          </cell>
          <cell r="EJ214" t="str">
            <v/>
          </cell>
          <cell r="EK214" t="str">
            <v/>
          </cell>
          <cell r="EL214" t="str">
            <v/>
          </cell>
          <cell r="EM214" t="str">
            <v/>
          </cell>
          <cell r="EN214" t="str">
            <v/>
          </cell>
          <cell r="EO214" t="str">
            <v/>
          </cell>
          <cell r="EP214" t="str">
            <v/>
          </cell>
          <cell r="EQ214" t="str">
            <v/>
          </cell>
          <cell r="ER214" t="str">
            <v/>
          </cell>
          <cell r="ES214" t="str">
            <v/>
          </cell>
          <cell r="ET214" t="str">
            <v/>
          </cell>
          <cell r="EU214" t="str">
            <v/>
          </cell>
          <cell r="EV214" t="str">
            <v/>
          </cell>
        </row>
        <row r="215">
          <cell r="A215">
            <v>6.1743059999999996</v>
          </cell>
          <cell r="B215">
            <v>57.220141999999996</v>
          </cell>
          <cell r="F215">
            <v>6.1743059999999996</v>
          </cell>
          <cell r="G215">
            <v>73.220141999999996</v>
          </cell>
          <cell r="H215">
            <v>3087.1529999999998</v>
          </cell>
          <cell r="I215">
            <v>6.1743059999999996</v>
          </cell>
          <cell r="J215">
            <v>57.220141999999996</v>
          </cell>
          <cell r="K215">
            <v>21</v>
          </cell>
          <cell r="M215">
            <v>29</v>
          </cell>
          <cell r="O215">
            <v>29</v>
          </cell>
          <cell r="Q215">
            <v>29</v>
          </cell>
          <cell r="R215">
            <v>36100</v>
          </cell>
          <cell r="T215" t="str">
            <v>Ink &amp; Paint Projection</v>
          </cell>
          <cell r="V215">
            <v>35956</v>
          </cell>
          <cell r="W215">
            <v>36013.220141999998</v>
          </cell>
          <cell r="X215">
            <v>500</v>
          </cell>
          <cell r="Y215">
            <v>8</v>
          </cell>
          <cell r="Z215">
            <v>57.220141999999996</v>
          </cell>
          <cell r="AA215" t="str">
            <v/>
          </cell>
          <cell r="AB215" t="str">
            <v/>
          </cell>
          <cell r="AC215" t="str">
            <v/>
          </cell>
          <cell r="AD215" t="str">
            <v/>
          </cell>
          <cell r="AE215" t="str">
            <v/>
          </cell>
          <cell r="AF215" t="str">
            <v/>
          </cell>
          <cell r="AG215" t="str">
            <v/>
          </cell>
          <cell r="AH215" t="str">
            <v/>
          </cell>
          <cell r="AI215" t="str">
            <v/>
          </cell>
          <cell r="AJ215" t="str">
            <v/>
          </cell>
          <cell r="AK215" t="str">
            <v/>
          </cell>
          <cell r="AL215" t="str">
            <v/>
          </cell>
          <cell r="AM215" t="str">
            <v/>
          </cell>
          <cell r="AN215" t="str">
            <v/>
          </cell>
          <cell r="AO215" t="str">
            <v/>
          </cell>
          <cell r="AP215" t="str">
            <v/>
          </cell>
          <cell r="AQ215" t="str">
            <v/>
          </cell>
          <cell r="AR215" t="str">
            <v/>
          </cell>
          <cell r="AS215" t="str">
            <v/>
          </cell>
          <cell r="AT215" t="str">
            <v/>
          </cell>
          <cell r="AU215" t="str">
            <v/>
          </cell>
          <cell r="AV215" t="str">
            <v/>
          </cell>
          <cell r="AW215" t="str">
            <v/>
          </cell>
          <cell r="AX215" t="str">
            <v/>
          </cell>
          <cell r="AY215" t="str">
            <v/>
          </cell>
          <cell r="AZ215" t="str">
            <v/>
          </cell>
          <cell r="BA215" t="str">
            <v/>
          </cell>
          <cell r="BB215" t="str">
            <v/>
          </cell>
          <cell r="BC215" t="str">
            <v/>
          </cell>
          <cell r="BD215" t="str">
            <v/>
          </cell>
          <cell r="BE215" t="str">
            <v/>
          </cell>
          <cell r="BF215" t="str">
            <v/>
          </cell>
          <cell r="BG215" t="str">
            <v/>
          </cell>
          <cell r="BH215" t="str">
            <v/>
          </cell>
          <cell r="BI215" t="str">
            <v/>
          </cell>
          <cell r="BJ215" t="str">
            <v/>
          </cell>
          <cell r="BK215" t="str">
            <v/>
          </cell>
          <cell r="BL215" t="str">
            <v/>
          </cell>
          <cell r="BM215" t="str">
            <v/>
          </cell>
          <cell r="BN215" t="str">
            <v/>
          </cell>
          <cell r="BO215" t="str">
            <v/>
          </cell>
          <cell r="BP215" t="str">
            <v/>
          </cell>
          <cell r="BQ215" t="str">
            <v/>
          </cell>
          <cell r="BR215" t="str">
            <v/>
          </cell>
          <cell r="BS215" t="str">
            <v/>
          </cell>
          <cell r="BT215" t="str">
            <v/>
          </cell>
          <cell r="BU215" t="str">
            <v/>
          </cell>
          <cell r="BV215" t="str">
            <v/>
          </cell>
          <cell r="BW215" t="str">
            <v/>
          </cell>
          <cell r="BX215" t="str">
            <v/>
          </cell>
          <cell r="BY215" t="str">
            <v/>
          </cell>
          <cell r="BZ215" t="str">
            <v/>
          </cell>
          <cell r="CA215" t="str">
            <v/>
          </cell>
          <cell r="CB215" t="str">
            <v/>
          </cell>
          <cell r="CC215" t="str">
            <v/>
          </cell>
          <cell r="CD215" t="str">
            <v/>
          </cell>
          <cell r="CE215" t="str">
            <v/>
          </cell>
          <cell r="CF215" t="str">
            <v/>
          </cell>
          <cell r="CG215">
            <v>125</v>
          </cell>
          <cell r="CH215">
            <v>250</v>
          </cell>
          <cell r="CI215">
            <v>375</v>
          </cell>
          <cell r="CJ215">
            <v>500</v>
          </cell>
          <cell r="CK215">
            <v>500</v>
          </cell>
          <cell r="CL215">
            <v>500</v>
          </cell>
          <cell r="CM215">
            <v>500</v>
          </cell>
          <cell r="CN215">
            <v>500</v>
          </cell>
          <cell r="CO215" t="str">
            <v/>
          </cell>
          <cell r="CP215" t="str">
            <v/>
          </cell>
          <cell r="CQ215" t="str">
            <v/>
          </cell>
          <cell r="CR215" t="str">
            <v/>
          </cell>
          <cell r="CS215" t="str">
            <v/>
          </cell>
          <cell r="CT215" t="str">
            <v/>
          </cell>
          <cell r="CU215" t="str">
            <v/>
          </cell>
          <cell r="CV215" t="str">
            <v/>
          </cell>
          <cell r="CW215" t="str">
            <v/>
          </cell>
          <cell r="CX215" t="str">
            <v/>
          </cell>
          <cell r="CY215" t="str">
            <v/>
          </cell>
          <cell r="CZ215" t="str">
            <v/>
          </cell>
          <cell r="DA215" t="str">
            <v/>
          </cell>
          <cell r="DB215" t="str">
            <v/>
          </cell>
          <cell r="DC215" t="str">
            <v/>
          </cell>
          <cell r="DD215" t="str">
            <v/>
          </cell>
          <cell r="DE215" t="str">
            <v/>
          </cell>
          <cell r="DF215" t="str">
            <v/>
          </cell>
          <cell r="DG215" t="str">
            <v/>
          </cell>
          <cell r="DH215" t="str">
            <v/>
          </cell>
          <cell r="DI215" t="str">
            <v/>
          </cell>
          <cell r="DJ215" t="str">
            <v/>
          </cell>
          <cell r="DK215" t="str">
            <v/>
          </cell>
          <cell r="DL215" t="str">
            <v/>
          </cell>
          <cell r="DM215" t="str">
            <v/>
          </cell>
          <cell r="DN215" t="str">
            <v/>
          </cell>
          <cell r="DO215" t="str">
            <v/>
          </cell>
          <cell r="DP215" t="str">
            <v/>
          </cell>
          <cell r="DQ215" t="str">
            <v/>
          </cell>
          <cell r="DR215" t="str">
            <v/>
          </cell>
          <cell r="DS215" t="str">
            <v/>
          </cell>
          <cell r="DT215" t="str">
            <v/>
          </cell>
          <cell r="DU215" t="str">
            <v/>
          </cell>
          <cell r="DV215" t="str">
            <v/>
          </cell>
          <cell r="DW215" t="str">
            <v/>
          </cell>
          <cell r="DX215" t="str">
            <v/>
          </cell>
          <cell r="DY215" t="str">
            <v/>
          </cell>
          <cell r="DZ215" t="str">
            <v/>
          </cell>
          <cell r="EA215" t="str">
            <v/>
          </cell>
          <cell r="EB215" t="str">
            <v/>
          </cell>
          <cell r="EC215" t="str">
            <v/>
          </cell>
          <cell r="ED215" t="str">
            <v/>
          </cell>
          <cell r="EE215" t="str">
            <v/>
          </cell>
          <cell r="EF215" t="str">
            <v/>
          </cell>
          <cell r="EG215" t="str">
            <v/>
          </cell>
          <cell r="EH215" t="str">
            <v/>
          </cell>
          <cell r="EI215" t="str">
            <v/>
          </cell>
          <cell r="EJ215" t="str">
            <v/>
          </cell>
          <cell r="EK215" t="str">
            <v/>
          </cell>
          <cell r="EL215" t="str">
            <v/>
          </cell>
          <cell r="EM215" t="str">
            <v/>
          </cell>
          <cell r="EN215" t="str">
            <v/>
          </cell>
          <cell r="EO215" t="str">
            <v/>
          </cell>
          <cell r="EP215" t="str">
            <v/>
          </cell>
          <cell r="EQ215" t="str">
            <v/>
          </cell>
          <cell r="ER215" t="str">
            <v/>
          </cell>
          <cell r="ES215" t="str">
            <v/>
          </cell>
          <cell r="ET215" t="str">
            <v/>
          </cell>
          <cell r="EU215" t="str">
            <v/>
          </cell>
          <cell r="EV215" t="str">
            <v/>
          </cell>
        </row>
        <row r="217">
          <cell r="T217" t="str">
            <v>BUDGET FORECAST</v>
          </cell>
          <cell r="AA217" t="str">
            <v/>
          </cell>
          <cell r="AB217" t="str">
            <v/>
          </cell>
          <cell r="AC217" t="str">
            <v/>
          </cell>
          <cell r="AD217" t="str">
            <v/>
          </cell>
          <cell r="AE217" t="str">
            <v/>
          </cell>
          <cell r="AF217" t="str">
            <v/>
          </cell>
          <cell r="AG217" t="str">
            <v/>
          </cell>
          <cell r="AH217" t="str">
            <v/>
          </cell>
          <cell r="AI217" t="str">
            <v/>
          </cell>
          <cell r="AJ217" t="str">
            <v/>
          </cell>
          <cell r="AK217" t="str">
            <v/>
          </cell>
          <cell r="AL217" t="str">
            <v/>
          </cell>
          <cell r="AM217" t="str">
            <v/>
          </cell>
          <cell r="AN217" t="str">
            <v/>
          </cell>
          <cell r="AO217" t="str">
            <v/>
          </cell>
          <cell r="AP217" t="str">
            <v/>
          </cell>
          <cell r="AQ217" t="str">
            <v/>
          </cell>
          <cell r="AR217" t="str">
            <v/>
          </cell>
          <cell r="AS217" t="str">
            <v/>
          </cell>
          <cell r="AT217" t="str">
            <v/>
          </cell>
          <cell r="AU217" t="str">
            <v/>
          </cell>
          <cell r="AV217" t="str">
            <v/>
          </cell>
          <cell r="AW217" t="str">
            <v/>
          </cell>
          <cell r="AX217" t="str">
            <v/>
          </cell>
          <cell r="AY217" t="str">
            <v/>
          </cell>
          <cell r="AZ217" t="str">
            <v/>
          </cell>
          <cell r="BA217" t="str">
            <v/>
          </cell>
          <cell r="BB217" t="str">
            <v/>
          </cell>
          <cell r="BC217" t="str">
            <v/>
          </cell>
          <cell r="BD217" t="str">
            <v/>
          </cell>
          <cell r="BE217" t="str">
            <v/>
          </cell>
          <cell r="BF217" t="str">
            <v/>
          </cell>
          <cell r="BG217" t="str">
            <v/>
          </cell>
          <cell r="BH217" t="str">
            <v/>
          </cell>
          <cell r="BI217" t="str">
            <v/>
          </cell>
          <cell r="BJ217" t="str">
            <v/>
          </cell>
          <cell r="BK217" t="str">
            <v/>
          </cell>
          <cell r="BL217" t="str">
            <v/>
          </cell>
          <cell r="BM217" t="str">
            <v/>
          </cell>
          <cell r="BN217" t="str">
            <v/>
          </cell>
          <cell r="BO217" t="str">
            <v/>
          </cell>
          <cell r="BP217" t="str">
            <v/>
          </cell>
          <cell r="BQ217" t="str">
            <v/>
          </cell>
          <cell r="BR217" t="str">
            <v/>
          </cell>
          <cell r="BS217" t="str">
            <v/>
          </cell>
          <cell r="BT217" t="str">
            <v/>
          </cell>
          <cell r="BU217" t="str">
            <v/>
          </cell>
          <cell r="BV217" t="str">
            <v/>
          </cell>
          <cell r="BW217" t="str">
            <v/>
          </cell>
          <cell r="BX217">
            <v>35898</v>
          </cell>
          <cell r="BY217">
            <v>35905</v>
          </cell>
          <cell r="BZ217">
            <v>35912</v>
          </cell>
          <cell r="CA217">
            <v>35919</v>
          </cell>
          <cell r="CB217">
            <v>35926</v>
          </cell>
          <cell r="CC217">
            <v>35933</v>
          </cell>
          <cell r="CD217">
            <v>35940</v>
          </cell>
          <cell r="CE217">
            <v>35947</v>
          </cell>
          <cell r="CF217">
            <v>35954</v>
          </cell>
          <cell r="CG217" t="str">
            <v/>
          </cell>
          <cell r="CH217" t="str">
            <v/>
          </cell>
          <cell r="CI217" t="str">
            <v/>
          </cell>
          <cell r="CJ217" t="str">
            <v/>
          </cell>
          <cell r="CK217" t="str">
            <v/>
          </cell>
          <cell r="CL217" t="str">
            <v/>
          </cell>
          <cell r="CM217" t="str">
            <v/>
          </cell>
          <cell r="CN217" t="str">
            <v/>
          </cell>
          <cell r="CO217" t="str">
            <v/>
          </cell>
          <cell r="CP217" t="str">
            <v/>
          </cell>
          <cell r="CQ217" t="str">
            <v/>
          </cell>
          <cell r="CR217" t="str">
            <v/>
          </cell>
          <cell r="CS217" t="str">
            <v/>
          </cell>
          <cell r="CT217" t="str">
            <v/>
          </cell>
          <cell r="CU217" t="str">
            <v/>
          </cell>
          <cell r="CV217" t="str">
            <v/>
          </cell>
          <cell r="CW217" t="str">
            <v/>
          </cell>
          <cell r="CX217" t="str">
            <v/>
          </cell>
          <cell r="CY217" t="str">
            <v/>
          </cell>
          <cell r="CZ217" t="str">
            <v/>
          </cell>
          <cell r="DA217" t="str">
            <v/>
          </cell>
          <cell r="DB217" t="str">
            <v/>
          </cell>
          <cell r="DC217" t="str">
            <v/>
          </cell>
          <cell r="DD217" t="str">
            <v/>
          </cell>
          <cell r="DE217" t="str">
            <v/>
          </cell>
          <cell r="DF217" t="str">
            <v/>
          </cell>
          <cell r="DG217" t="str">
            <v/>
          </cell>
          <cell r="DH217" t="str">
            <v/>
          </cell>
          <cell r="DI217" t="str">
            <v/>
          </cell>
          <cell r="DJ217" t="str">
            <v/>
          </cell>
          <cell r="DK217" t="str">
            <v/>
          </cell>
          <cell r="DL217" t="str">
            <v/>
          </cell>
          <cell r="DM217" t="str">
            <v/>
          </cell>
          <cell r="DN217" t="str">
            <v/>
          </cell>
          <cell r="DO217" t="str">
            <v/>
          </cell>
          <cell r="DP217" t="str">
            <v/>
          </cell>
          <cell r="DQ217" t="str">
            <v/>
          </cell>
          <cell r="DR217" t="str">
            <v/>
          </cell>
          <cell r="DS217" t="str">
            <v/>
          </cell>
          <cell r="DT217" t="str">
            <v/>
          </cell>
          <cell r="DU217" t="str">
            <v/>
          </cell>
          <cell r="DV217" t="str">
            <v/>
          </cell>
          <cell r="DW217" t="str">
            <v/>
          </cell>
          <cell r="DX217" t="str">
            <v/>
          </cell>
          <cell r="DY217" t="str">
            <v/>
          </cell>
          <cell r="DZ217" t="str">
            <v/>
          </cell>
          <cell r="EA217" t="str">
            <v/>
          </cell>
          <cell r="EB217" t="str">
            <v/>
          </cell>
          <cell r="EC217" t="str">
            <v/>
          </cell>
          <cell r="ED217" t="str">
            <v/>
          </cell>
          <cell r="EE217" t="str">
            <v/>
          </cell>
          <cell r="EF217" t="str">
            <v/>
          </cell>
          <cell r="EG217" t="str">
            <v/>
          </cell>
          <cell r="EH217" t="str">
            <v/>
          </cell>
          <cell r="EI217" t="str">
            <v/>
          </cell>
          <cell r="EJ217" t="str">
            <v/>
          </cell>
          <cell r="EK217" t="str">
            <v/>
          </cell>
          <cell r="EL217" t="str">
            <v/>
          </cell>
          <cell r="EM217" t="str">
            <v/>
          </cell>
          <cell r="EN217" t="str">
            <v/>
          </cell>
          <cell r="EO217" t="str">
            <v/>
          </cell>
          <cell r="EP217" t="str">
            <v/>
          </cell>
          <cell r="EQ217" t="str">
            <v/>
          </cell>
          <cell r="ER217" t="str">
            <v/>
          </cell>
          <cell r="ES217" t="str">
            <v/>
          </cell>
          <cell r="ET217" t="str">
            <v/>
          </cell>
          <cell r="EU217" t="str">
            <v/>
          </cell>
          <cell r="EV217" t="str">
            <v/>
          </cell>
          <cell r="EW217" t="str">
            <v/>
          </cell>
          <cell r="EX217" t="str">
            <v/>
          </cell>
          <cell r="EY217" t="str">
            <v/>
          </cell>
          <cell r="EZ217" t="str">
            <v/>
          </cell>
          <cell r="FA217" t="str">
            <v/>
          </cell>
          <cell r="FB217" t="str">
            <v/>
          </cell>
          <cell r="FC217" t="str">
            <v/>
          </cell>
          <cell r="FD217" t="str">
            <v/>
          </cell>
          <cell r="FE217" t="str">
            <v/>
          </cell>
          <cell r="FF217" t="str">
            <v/>
          </cell>
          <cell r="FG217" t="str">
            <v/>
          </cell>
          <cell r="FH217" t="str">
            <v/>
          </cell>
          <cell r="FI217" t="str">
            <v/>
          </cell>
        </row>
        <row r="218">
          <cell r="T218" t="str">
            <v>BUDGET FORECAST</v>
          </cell>
          <cell r="V218" t="str">
            <v>PRE PROD</v>
          </cell>
          <cell r="W218">
            <v>30</v>
          </cell>
          <cell r="X218">
            <v>112500</v>
          </cell>
          <cell r="AA218" t="str">
            <v/>
          </cell>
          <cell r="AB218" t="str">
            <v/>
          </cell>
          <cell r="AC218" t="str">
            <v/>
          </cell>
          <cell r="AD218" t="str">
            <v/>
          </cell>
          <cell r="AE218" t="str">
            <v/>
          </cell>
          <cell r="AF218" t="str">
            <v/>
          </cell>
          <cell r="AG218" t="str">
            <v/>
          </cell>
          <cell r="AH218" t="str">
            <v/>
          </cell>
          <cell r="AI218" t="str">
            <v/>
          </cell>
          <cell r="AJ218" t="str">
            <v/>
          </cell>
          <cell r="AK218" t="str">
            <v/>
          </cell>
          <cell r="AL218" t="str">
            <v/>
          </cell>
          <cell r="AM218" t="str">
            <v/>
          </cell>
          <cell r="AN218" t="str">
            <v/>
          </cell>
          <cell r="AO218" t="str">
            <v/>
          </cell>
          <cell r="AP218" t="str">
            <v/>
          </cell>
          <cell r="AQ218" t="str">
            <v/>
          </cell>
          <cell r="AR218" t="str">
            <v/>
          </cell>
          <cell r="AS218" t="str">
            <v/>
          </cell>
          <cell r="AT218" t="str">
            <v/>
          </cell>
          <cell r="AU218" t="str">
            <v/>
          </cell>
          <cell r="AV218" t="str">
            <v/>
          </cell>
          <cell r="AW218" t="str">
            <v/>
          </cell>
          <cell r="AX218" t="str">
            <v/>
          </cell>
          <cell r="AY218" t="str">
            <v/>
          </cell>
          <cell r="AZ218" t="str">
            <v/>
          </cell>
          <cell r="BA218" t="str">
            <v/>
          </cell>
          <cell r="BB218" t="str">
            <v/>
          </cell>
          <cell r="BC218" t="str">
            <v/>
          </cell>
          <cell r="BD218" t="str">
            <v/>
          </cell>
          <cell r="BE218" t="str">
            <v/>
          </cell>
          <cell r="BF218" t="str">
            <v/>
          </cell>
          <cell r="BG218" t="str">
            <v/>
          </cell>
          <cell r="BH218" t="str">
            <v/>
          </cell>
          <cell r="BI218" t="str">
            <v/>
          </cell>
          <cell r="BJ218" t="str">
            <v/>
          </cell>
          <cell r="BK218" t="str">
            <v/>
          </cell>
          <cell r="BL218" t="str">
            <v/>
          </cell>
          <cell r="BM218" t="str">
            <v/>
          </cell>
          <cell r="BN218" t="str">
            <v/>
          </cell>
          <cell r="BO218" t="str">
            <v/>
          </cell>
          <cell r="BP218" t="str">
            <v/>
          </cell>
          <cell r="BQ218" t="str">
            <v/>
          </cell>
          <cell r="BR218" t="str">
            <v/>
          </cell>
          <cell r="BS218" t="str">
            <v/>
          </cell>
          <cell r="BT218" t="str">
            <v/>
          </cell>
          <cell r="BU218" t="str">
            <v/>
          </cell>
          <cell r="BV218" t="str">
            <v/>
          </cell>
          <cell r="BW218" t="str">
            <v/>
          </cell>
          <cell r="BX218">
            <v>35898</v>
          </cell>
          <cell r="BY218">
            <v>35905</v>
          </cell>
          <cell r="BZ218">
            <v>35912</v>
          </cell>
          <cell r="CA218">
            <v>35919</v>
          </cell>
          <cell r="CB218">
            <v>35926</v>
          </cell>
          <cell r="CC218">
            <v>35933</v>
          </cell>
          <cell r="CD218">
            <v>35940</v>
          </cell>
          <cell r="CE218">
            <v>35947</v>
          </cell>
          <cell r="CF218">
            <v>35954</v>
          </cell>
          <cell r="CG218" t="str">
            <v/>
          </cell>
          <cell r="CH218" t="str">
            <v/>
          </cell>
          <cell r="CI218" t="str">
            <v/>
          </cell>
          <cell r="CJ218" t="str">
            <v/>
          </cell>
          <cell r="CK218" t="str">
            <v/>
          </cell>
          <cell r="CL218" t="str">
            <v/>
          </cell>
          <cell r="CM218" t="str">
            <v/>
          </cell>
          <cell r="CN218" t="str">
            <v/>
          </cell>
          <cell r="CO218" t="str">
            <v/>
          </cell>
          <cell r="CP218" t="str">
            <v/>
          </cell>
          <cell r="CQ218" t="str">
            <v/>
          </cell>
          <cell r="CR218" t="str">
            <v/>
          </cell>
          <cell r="CS218" t="str">
            <v/>
          </cell>
          <cell r="CT218" t="str">
            <v/>
          </cell>
          <cell r="CU218" t="str">
            <v/>
          </cell>
          <cell r="CV218" t="str">
            <v/>
          </cell>
          <cell r="CW218" t="str">
            <v/>
          </cell>
          <cell r="CX218" t="str">
            <v/>
          </cell>
          <cell r="CY218" t="str">
            <v/>
          </cell>
          <cell r="CZ218" t="str">
            <v/>
          </cell>
          <cell r="DA218" t="str">
            <v/>
          </cell>
          <cell r="DB218" t="str">
            <v/>
          </cell>
          <cell r="DC218" t="str">
            <v/>
          </cell>
          <cell r="DD218" t="str">
            <v/>
          </cell>
          <cell r="DE218" t="str">
            <v/>
          </cell>
          <cell r="DF218" t="str">
            <v/>
          </cell>
          <cell r="DG218" t="str">
            <v/>
          </cell>
          <cell r="DH218" t="str">
            <v/>
          </cell>
          <cell r="DI218" t="str">
            <v/>
          </cell>
          <cell r="DJ218" t="str">
            <v/>
          </cell>
          <cell r="DK218" t="str">
            <v/>
          </cell>
          <cell r="DL218" t="str">
            <v/>
          </cell>
          <cell r="DM218" t="str">
            <v/>
          </cell>
          <cell r="DN218" t="str">
            <v/>
          </cell>
          <cell r="DO218" t="str">
            <v/>
          </cell>
          <cell r="DP218" t="str">
            <v/>
          </cell>
          <cell r="DQ218" t="str">
            <v/>
          </cell>
          <cell r="DR218" t="str">
            <v/>
          </cell>
          <cell r="DS218" t="str">
            <v/>
          </cell>
          <cell r="DT218" t="str">
            <v/>
          </cell>
          <cell r="DU218" t="str">
            <v/>
          </cell>
          <cell r="DV218" t="str">
            <v/>
          </cell>
          <cell r="DW218" t="str">
            <v/>
          </cell>
          <cell r="DX218" t="str">
            <v/>
          </cell>
          <cell r="DY218" t="str">
            <v/>
          </cell>
          <cell r="DZ218" t="str">
            <v/>
          </cell>
          <cell r="EA218" t="str">
            <v/>
          </cell>
          <cell r="EB218" t="str">
            <v/>
          </cell>
          <cell r="EC218" t="str">
            <v/>
          </cell>
          <cell r="ED218" t="str">
            <v/>
          </cell>
          <cell r="EE218" t="str">
            <v/>
          </cell>
          <cell r="EF218" t="str">
            <v/>
          </cell>
          <cell r="EG218" t="str">
            <v/>
          </cell>
          <cell r="EH218" t="str">
            <v/>
          </cell>
          <cell r="EI218" t="str">
            <v/>
          </cell>
          <cell r="EJ218" t="str">
            <v/>
          </cell>
          <cell r="EK218" t="str">
            <v/>
          </cell>
          <cell r="EL218" t="str">
            <v/>
          </cell>
          <cell r="EM218" t="str">
            <v/>
          </cell>
          <cell r="EN218" t="str">
            <v/>
          </cell>
          <cell r="EO218" t="str">
            <v/>
          </cell>
          <cell r="EP218" t="str">
            <v/>
          </cell>
          <cell r="EQ218" t="str">
            <v/>
          </cell>
          <cell r="ER218" t="str">
            <v/>
          </cell>
          <cell r="ES218" t="str">
            <v/>
          </cell>
          <cell r="ET218" t="str">
            <v/>
          </cell>
          <cell r="EU218" t="str">
            <v/>
          </cell>
          <cell r="EV218" t="str">
            <v/>
          </cell>
          <cell r="EW218" t="str">
            <v/>
          </cell>
          <cell r="EX218" t="str">
            <v/>
          </cell>
          <cell r="EY218" t="str">
            <v/>
          </cell>
          <cell r="EZ218" t="str">
            <v/>
          </cell>
          <cell r="FA218" t="str">
            <v/>
          </cell>
          <cell r="FB218" t="str">
            <v/>
          </cell>
          <cell r="FC218" t="str">
            <v/>
          </cell>
          <cell r="FD218" t="str">
            <v/>
          </cell>
          <cell r="FE218" t="str">
            <v/>
          </cell>
          <cell r="FF218" t="str">
            <v/>
          </cell>
          <cell r="FG218" t="str">
            <v/>
          </cell>
          <cell r="FH218" t="str">
            <v/>
          </cell>
          <cell r="FI218" t="str">
            <v/>
          </cell>
        </row>
        <row r="219">
          <cell r="V219" t="str">
            <v>PRE PROD</v>
          </cell>
          <cell r="W219">
            <v>30</v>
          </cell>
          <cell r="X219">
            <v>112500</v>
          </cell>
          <cell r="AA219" t="str">
            <v/>
          </cell>
          <cell r="AB219" t="str">
            <v/>
          </cell>
          <cell r="AC219" t="str">
            <v/>
          </cell>
          <cell r="AD219" t="str">
            <v/>
          </cell>
          <cell r="AE219" t="str">
            <v/>
          </cell>
          <cell r="AF219" t="str">
            <v/>
          </cell>
          <cell r="AG219" t="str">
            <v/>
          </cell>
          <cell r="AH219" t="str">
            <v/>
          </cell>
          <cell r="AI219" t="str">
            <v/>
          </cell>
          <cell r="AJ219" t="str">
            <v/>
          </cell>
          <cell r="AK219" t="str">
            <v/>
          </cell>
          <cell r="AL219" t="str">
            <v/>
          </cell>
          <cell r="AM219" t="str">
            <v/>
          </cell>
          <cell r="AN219" t="str">
            <v/>
          </cell>
          <cell r="AO219" t="str">
            <v/>
          </cell>
          <cell r="AP219" t="str">
            <v/>
          </cell>
          <cell r="AQ219" t="str">
            <v/>
          </cell>
          <cell r="AR219" t="str">
            <v/>
          </cell>
          <cell r="AS219" t="str">
            <v/>
          </cell>
          <cell r="AT219" t="str">
            <v/>
          </cell>
          <cell r="AU219" t="str">
            <v/>
          </cell>
          <cell r="AV219" t="str">
            <v/>
          </cell>
          <cell r="AW219" t="str">
            <v/>
          </cell>
          <cell r="AX219" t="str">
            <v/>
          </cell>
          <cell r="AY219" t="str">
            <v/>
          </cell>
          <cell r="AZ219" t="str">
            <v/>
          </cell>
          <cell r="BA219" t="str">
            <v/>
          </cell>
          <cell r="BB219" t="str">
            <v/>
          </cell>
          <cell r="BC219" t="str">
            <v/>
          </cell>
          <cell r="BD219" t="str">
            <v/>
          </cell>
          <cell r="BE219" t="str">
            <v/>
          </cell>
          <cell r="BF219" t="str">
            <v/>
          </cell>
          <cell r="BG219" t="str">
            <v/>
          </cell>
          <cell r="BH219" t="str">
            <v/>
          </cell>
          <cell r="BI219" t="str">
            <v/>
          </cell>
          <cell r="BJ219" t="str">
            <v/>
          </cell>
          <cell r="BK219" t="str">
            <v/>
          </cell>
          <cell r="BL219" t="str">
            <v/>
          </cell>
          <cell r="BM219" t="str">
            <v/>
          </cell>
          <cell r="BN219" t="str">
            <v/>
          </cell>
          <cell r="BO219" t="str">
            <v/>
          </cell>
          <cell r="BP219" t="str">
            <v/>
          </cell>
          <cell r="BQ219" t="str">
            <v/>
          </cell>
          <cell r="BR219" t="str">
            <v/>
          </cell>
          <cell r="BS219" t="str">
            <v/>
          </cell>
          <cell r="BT219" t="str">
            <v/>
          </cell>
          <cell r="BU219" t="str">
            <v/>
          </cell>
          <cell r="BV219" t="str">
            <v/>
          </cell>
          <cell r="BW219" t="str">
            <v/>
          </cell>
          <cell r="BX219">
            <v>3750</v>
          </cell>
          <cell r="BY219">
            <v>7500</v>
          </cell>
          <cell r="BZ219">
            <v>11250</v>
          </cell>
          <cell r="CA219">
            <v>15000</v>
          </cell>
          <cell r="CB219">
            <v>15000</v>
          </cell>
          <cell r="CC219">
            <v>15000</v>
          </cell>
          <cell r="CD219">
            <v>15000</v>
          </cell>
          <cell r="CE219">
            <v>15000</v>
          </cell>
          <cell r="CF219">
            <v>15000</v>
          </cell>
          <cell r="CG219" t="str">
            <v/>
          </cell>
          <cell r="CH219" t="str">
            <v/>
          </cell>
          <cell r="CI219" t="str">
            <v/>
          </cell>
          <cell r="CJ219" t="str">
            <v/>
          </cell>
          <cell r="CK219" t="str">
            <v/>
          </cell>
          <cell r="CL219" t="str">
            <v/>
          </cell>
          <cell r="CM219" t="str">
            <v/>
          </cell>
          <cell r="CN219" t="str">
            <v/>
          </cell>
          <cell r="CO219" t="str">
            <v/>
          </cell>
          <cell r="CP219" t="str">
            <v/>
          </cell>
          <cell r="CQ219" t="str">
            <v/>
          </cell>
          <cell r="CR219" t="str">
            <v/>
          </cell>
          <cell r="CS219" t="str">
            <v/>
          </cell>
          <cell r="CT219" t="str">
            <v/>
          </cell>
          <cell r="CU219" t="str">
            <v/>
          </cell>
          <cell r="CV219" t="str">
            <v/>
          </cell>
          <cell r="CW219" t="str">
            <v/>
          </cell>
          <cell r="CX219" t="str">
            <v/>
          </cell>
          <cell r="CY219" t="str">
            <v/>
          </cell>
          <cell r="CZ219" t="str">
            <v/>
          </cell>
          <cell r="DA219" t="str">
            <v/>
          </cell>
          <cell r="DB219" t="str">
            <v/>
          </cell>
          <cell r="DC219" t="str">
            <v/>
          </cell>
          <cell r="DD219" t="str">
            <v/>
          </cell>
          <cell r="DE219" t="str">
            <v/>
          </cell>
          <cell r="DF219" t="str">
            <v/>
          </cell>
          <cell r="DG219" t="str">
            <v/>
          </cell>
          <cell r="DH219" t="str">
            <v/>
          </cell>
          <cell r="DI219" t="str">
            <v/>
          </cell>
          <cell r="DJ219" t="str">
            <v/>
          </cell>
          <cell r="DK219" t="str">
            <v/>
          </cell>
          <cell r="DL219" t="str">
            <v/>
          </cell>
          <cell r="DM219" t="str">
            <v/>
          </cell>
          <cell r="DN219" t="str">
            <v/>
          </cell>
          <cell r="DO219" t="str">
            <v/>
          </cell>
          <cell r="DP219" t="str">
            <v/>
          </cell>
          <cell r="DQ219" t="str">
            <v/>
          </cell>
          <cell r="DR219" t="str">
            <v/>
          </cell>
          <cell r="DS219" t="str">
            <v/>
          </cell>
          <cell r="DT219" t="str">
            <v/>
          </cell>
          <cell r="DU219" t="str">
            <v/>
          </cell>
          <cell r="DV219" t="str">
            <v/>
          </cell>
          <cell r="DW219" t="str">
            <v/>
          </cell>
          <cell r="DX219" t="str">
            <v/>
          </cell>
          <cell r="DY219" t="str">
            <v/>
          </cell>
          <cell r="DZ219" t="str">
            <v/>
          </cell>
          <cell r="EA219" t="str">
            <v/>
          </cell>
          <cell r="EB219" t="str">
            <v/>
          </cell>
          <cell r="EC219" t="str">
            <v/>
          </cell>
          <cell r="ED219" t="str">
            <v/>
          </cell>
          <cell r="EE219" t="str">
            <v/>
          </cell>
          <cell r="EF219" t="str">
            <v/>
          </cell>
          <cell r="EG219" t="str">
            <v/>
          </cell>
          <cell r="EH219" t="str">
            <v/>
          </cell>
          <cell r="EI219" t="str">
            <v/>
          </cell>
          <cell r="EJ219" t="str">
            <v/>
          </cell>
          <cell r="EK219" t="str">
            <v/>
          </cell>
          <cell r="EL219" t="str">
            <v/>
          </cell>
          <cell r="EM219" t="str">
            <v/>
          </cell>
          <cell r="EN219" t="str">
            <v/>
          </cell>
          <cell r="EO219" t="str">
            <v/>
          </cell>
          <cell r="EP219" t="str">
            <v/>
          </cell>
          <cell r="EQ219" t="str">
            <v/>
          </cell>
          <cell r="ER219" t="str">
            <v/>
          </cell>
          <cell r="ES219" t="str">
            <v/>
          </cell>
          <cell r="ET219" t="str">
            <v/>
          </cell>
          <cell r="EU219" t="str">
            <v/>
          </cell>
          <cell r="EV219" t="str">
            <v/>
          </cell>
          <cell r="EW219" t="str">
            <v/>
          </cell>
          <cell r="EX219" t="str">
            <v/>
          </cell>
          <cell r="EY219" t="str">
            <v/>
          </cell>
          <cell r="EZ219" t="str">
            <v/>
          </cell>
          <cell r="FA219" t="str">
            <v/>
          </cell>
          <cell r="FB219" t="str">
            <v/>
          </cell>
          <cell r="FC219" t="str">
            <v/>
          </cell>
          <cell r="FD219" t="str">
            <v/>
          </cell>
          <cell r="FE219" t="str">
            <v/>
          </cell>
          <cell r="FF219" t="str">
            <v/>
          </cell>
          <cell r="FG219" t="str">
            <v/>
          </cell>
          <cell r="FH219" t="str">
            <v/>
          </cell>
          <cell r="FI219" t="str">
            <v/>
          </cell>
        </row>
        <row r="220">
          <cell r="V220" t="str">
            <v>PRODUCTION</v>
          </cell>
          <cell r="W220">
            <v>150</v>
          </cell>
          <cell r="X220">
            <v>487500</v>
          </cell>
          <cell r="AA220" t="str">
            <v/>
          </cell>
          <cell r="AB220" t="str">
            <v/>
          </cell>
          <cell r="AC220" t="str">
            <v/>
          </cell>
          <cell r="AD220" t="str">
            <v/>
          </cell>
          <cell r="AE220" t="str">
            <v/>
          </cell>
          <cell r="AF220" t="str">
            <v/>
          </cell>
          <cell r="AG220" t="str">
            <v/>
          </cell>
          <cell r="AH220" t="str">
            <v/>
          </cell>
          <cell r="AI220" t="str">
            <v/>
          </cell>
          <cell r="AJ220" t="str">
            <v/>
          </cell>
          <cell r="AK220" t="str">
            <v/>
          </cell>
          <cell r="AL220" t="str">
            <v/>
          </cell>
          <cell r="AM220" t="str">
            <v/>
          </cell>
          <cell r="AN220" t="str">
            <v/>
          </cell>
          <cell r="AO220" t="str">
            <v/>
          </cell>
          <cell r="AP220" t="str">
            <v/>
          </cell>
          <cell r="AQ220" t="str">
            <v/>
          </cell>
          <cell r="AR220" t="str">
            <v/>
          </cell>
          <cell r="AS220" t="str">
            <v/>
          </cell>
          <cell r="AT220" t="str">
            <v/>
          </cell>
          <cell r="AU220" t="str">
            <v/>
          </cell>
          <cell r="AV220" t="str">
            <v/>
          </cell>
          <cell r="AW220" t="str">
            <v/>
          </cell>
          <cell r="AX220" t="str">
            <v/>
          </cell>
          <cell r="AY220" t="str">
            <v/>
          </cell>
          <cell r="AZ220" t="str">
            <v/>
          </cell>
          <cell r="BA220" t="str">
            <v/>
          </cell>
          <cell r="BB220" t="str">
            <v/>
          </cell>
          <cell r="BC220" t="str">
            <v/>
          </cell>
          <cell r="BD220" t="str">
            <v/>
          </cell>
          <cell r="BE220" t="str">
            <v/>
          </cell>
          <cell r="BF220" t="str">
            <v/>
          </cell>
          <cell r="BG220" t="str">
            <v/>
          </cell>
          <cell r="BH220" t="str">
            <v/>
          </cell>
          <cell r="BI220" t="str">
            <v/>
          </cell>
          <cell r="BJ220" t="str">
            <v/>
          </cell>
          <cell r="BK220" t="str">
            <v/>
          </cell>
          <cell r="BL220" t="str">
            <v/>
          </cell>
          <cell r="BM220" t="str">
            <v/>
          </cell>
          <cell r="BN220" t="str">
            <v/>
          </cell>
          <cell r="BO220" t="str">
            <v/>
          </cell>
          <cell r="BP220" t="str">
            <v/>
          </cell>
          <cell r="BQ220" t="str">
            <v/>
          </cell>
          <cell r="BR220" t="str">
            <v/>
          </cell>
          <cell r="BS220" t="str">
            <v/>
          </cell>
          <cell r="BT220" t="str">
            <v/>
          </cell>
          <cell r="BU220" t="str">
            <v/>
          </cell>
          <cell r="BV220" t="str">
            <v/>
          </cell>
          <cell r="BW220" t="str">
            <v/>
          </cell>
          <cell r="BX220" t="str">
            <v/>
          </cell>
          <cell r="BY220" t="str">
            <v/>
          </cell>
          <cell r="BZ220" t="str">
            <v/>
          </cell>
          <cell r="CA220" t="str">
            <v/>
          </cell>
          <cell r="CB220">
            <v>35926</v>
          </cell>
          <cell r="CC220">
            <v>35933</v>
          </cell>
          <cell r="CD220">
            <v>35940</v>
          </cell>
          <cell r="CE220">
            <v>35947</v>
          </cell>
          <cell r="CF220">
            <v>35954</v>
          </cell>
          <cell r="CG220">
            <v>35961</v>
          </cell>
          <cell r="CH220">
            <v>35968</v>
          </cell>
          <cell r="CI220">
            <v>35975</v>
          </cell>
          <cell r="CJ220">
            <v>35982</v>
          </cell>
          <cell r="CK220">
            <v>35989</v>
          </cell>
          <cell r="CL220">
            <v>35996</v>
          </cell>
          <cell r="CM220" t="str">
            <v/>
          </cell>
          <cell r="CN220" t="str">
            <v/>
          </cell>
          <cell r="CO220" t="str">
            <v/>
          </cell>
          <cell r="CP220" t="str">
            <v/>
          </cell>
          <cell r="CQ220" t="str">
            <v/>
          </cell>
          <cell r="CR220" t="str">
            <v/>
          </cell>
          <cell r="CS220" t="str">
            <v/>
          </cell>
          <cell r="CT220" t="str">
            <v/>
          </cell>
          <cell r="CU220" t="str">
            <v/>
          </cell>
          <cell r="CV220" t="str">
            <v/>
          </cell>
          <cell r="CW220" t="str">
            <v/>
          </cell>
          <cell r="CX220" t="str">
            <v/>
          </cell>
          <cell r="CY220" t="str">
            <v/>
          </cell>
          <cell r="CZ220" t="str">
            <v/>
          </cell>
          <cell r="DA220" t="str">
            <v/>
          </cell>
          <cell r="DB220" t="str">
            <v/>
          </cell>
          <cell r="DC220" t="str">
            <v/>
          </cell>
          <cell r="DD220" t="str">
            <v/>
          </cell>
          <cell r="DE220" t="str">
            <v/>
          </cell>
          <cell r="DF220" t="str">
            <v/>
          </cell>
          <cell r="DG220" t="str">
            <v/>
          </cell>
          <cell r="DH220" t="str">
            <v/>
          </cell>
          <cell r="DI220" t="str">
            <v/>
          </cell>
          <cell r="DJ220" t="str">
            <v/>
          </cell>
          <cell r="DK220" t="str">
            <v/>
          </cell>
          <cell r="DL220" t="str">
            <v/>
          </cell>
          <cell r="DM220" t="str">
            <v/>
          </cell>
          <cell r="DN220" t="str">
            <v/>
          </cell>
          <cell r="DO220" t="str">
            <v/>
          </cell>
          <cell r="DP220" t="str">
            <v/>
          </cell>
          <cell r="DQ220" t="str">
            <v/>
          </cell>
          <cell r="DR220" t="str">
            <v/>
          </cell>
          <cell r="DS220" t="str">
            <v/>
          </cell>
          <cell r="DT220" t="str">
            <v/>
          </cell>
          <cell r="DU220" t="str">
            <v/>
          </cell>
          <cell r="DV220" t="str">
            <v/>
          </cell>
          <cell r="DW220" t="str">
            <v/>
          </cell>
          <cell r="DX220" t="str">
            <v/>
          </cell>
          <cell r="DY220" t="str">
            <v/>
          </cell>
          <cell r="DZ220" t="str">
            <v/>
          </cell>
          <cell r="EA220" t="str">
            <v/>
          </cell>
          <cell r="EB220" t="str">
            <v/>
          </cell>
          <cell r="EC220" t="str">
            <v/>
          </cell>
          <cell r="ED220" t="str">
            <v/>
          </cell>
          <cell r="EE220" t="str">
            <v/>
          </cell>
          <cell r="EF220" t="str">
            <v/>
          </cell>
          <cell r="EG220" t="str">
            <v/>
          </cell>
          <cell r="EH220" t="str">
            <v/>
          </cell>
          <cell r="EI220" t="str">
            <v/>
          </cell>
          <cell r="EJ220" t="str">
            <v/>
          </cell>
          <cell r="EK220" t="str">
            <v/>
          </cell>
          <cell r="EL220" t="str">
            <v/>
          </cell>
          <cell r="EM220" t="str">
            <v/>
          </cell>
          <cell r="EN220" t="str">
            <v/>
          </cell>
          <cell r="EO220" t="str">
            <v/>
          </cell>
          <cell r="EP220" t="str">
            <v/>
          </cell>
          <cell r="EQ220" t="str">
            <v/>
          </cell>
          <cell r="ER220" t="str">
            <v/>
          </cell>
          <cell r="ES220" t="str">
            <v/>
          </cell>
          <cell r="ET220" t="str">
            <v/>
          </cell>
          <cell r="EU220" t="str">
            <v/>
          </cell>
          <cell r="EV220" t="str">
            <v/>
          </cell>
          <cell r="EW220" t="str">
            <v/>
          </cell>
          <cell r="EX220" t="str">
            <v/>
          </cell>
          <cell r="EY220" t="str">
            <v/>
          </cell>
          <cell r="EZ220" t="str">
            <v/>
          </cell>
          <cell r="FA220" t="str">
            <v/>
          </cell>
          <cell r="FB220" t="str">
            <v/>
          </cell>
          <cell r="FC220" t="str">
            <v/>
          </cell>
          <cell r="FD220" t="str">
            <v/>
          </cell>
          <cell r="FE220" t="str">
            <v/>
          </cell>
          <cell r="FF220" t="str">
            <v/>
          </cell>
          <cell r="FG220" t="str">
            <v/>
          </cell>
          <cell r="FH220" t="str">
            <v/>
          </cell>
          <cell r="FI220" t="str">
            <v/>
          </cell>
        </row>
        <row r="221">
          <cell r="V221" t="str">
            <v>PRODUCTION</v>
          </cell>
          <cell r="W221">
            <v>150</v>
          </cell>
          <cell r="X221">
            <v>487500</v>
          </cell>
          <cell r="AA221" t="str">
            <v/>
          </cell>
          <cell r="AB221" t="str">
            <v/>
          </cell>
          <cell r="AC221" t="str">
            <v/>
          </cell>
          <cell r="AD221" t="str">
            <v/>
          </cell>
          <cell r="AE221" t="str">
            <v/>
          </cell>
          <cell r="AF221" t="str">
            <v/>
          </cell>
          <cell r="AG221" t="str">
            <v/>
          </cell>
          <cell r="AH221" t="str">
            <v/>
          </cell>
          <cell r="AI221" t="str">
            <v/>
          </cell>
          <cell r="AJ221" t="str">
            <v/>
          </cell>
          <cell r="AK221" t="str">
            <v/>
          </cell>
          <cell r="AL221" t="str">
            <v/>
          </cell>
          <cell r="AM221" t="str">
            <v/>
          </cell>
          <cell r="AN221" t="str">
            <v/>
          </cell>
          <cell r="AO221" t="str">
            <v/>
          </cell>
          <cell r="AP221" t="str">
            <v/>
          </cell>
          <cell r="AQ221" t="str">
            <v/>
          </cell>
          <cell r="AR221" t="str">
            <v/>
          </cell>
          <cell r="AS221" t="str">
            <v/>
          </cell>
          <cell r="AT221" t="str">
            <v/>
          </cell>
          <cell r="AU221" t="str">
            <v/>
          </cell>
          <cell r="AV221" t="str">
            <v/>
          </cell>
          <cell r="AW221" t="str">
            <v/>
          </cell>
          <cell r="AX221" t="str">
            <v/>
          </cell>
          <cell r="AY221" t="str">
            <v/>
          </cell>
          <cell r="AZ221" t="str">
            <v/>
          </cell>
          <cell r="BA221" t="str">
            <v/>
          </cell>
          <cell r="BB221" t="str">
            <v/>
          </cell>
          <cell r="BC221" t="str">
            <v/>
          </cell>
          <cell r="BD221" t="str">
            <v/>
          </cell>
          <cell r="BE221" t="str">
            <v/>
          </cell>
          <cell r="BF221" t="str">
            <v/>
          </cell>
          <cell r="BG221" t="str">
            <v/>
          </cell>
          <cell r="BH221" t="str">
            <v/>
          </cell>
          <cell r="BI221" t="str">
            <v/>
          </cell>
          <cell r="BJ221" t="str">
            <v/>
          </cell>
          <cell r="BK221" t="str">
            <v/>
          </cell>
          <cell r="BL221" t="str">
            <v/>
          </cell>
          <cell r="BM221" t="str">
            <v/>
          </cell>
          <cell r="BN221" t="str">
            <v/>
          </cell>
          <cell r="BO221" t="str">
            <v/>
          </cell>
          <cell r="BP221" t="str">
            <v/>
          </cell>
          <cell r="BQ221" t="str">
            <v/>
          </cell>
          <cell r="BR221" t="str">
            <v/>
          </cell>
          <cell r="BS221" t="str">
            <v/>
          </cell>
          <cell r="BT221" t="str">
            <v/>
          </cell>
          <cell r="BU221" t="str">
            <v/>
          </cell>
          <cell r="BV221" t="str">
            <v/>
          </cell>
          <cell r="BW221" t="str">
            <v/>
          </cell>
          <cell r="BX221" t="str">
            <v/>
          </cell>
          <cell r="BY221" t="str">
            <v/>
          </cell>
          <cell r="BZ221" t="str">
            <v/>
          </cell>
          <cell r="CA221" t="str">
            <v/>
          </cell>
          <cell r="CB221">
            <v>0</v>
          </cell>
          <cell r="CC221">
            <v>0</v>
          </cell>
          <cell r="CD221">
            <v>0</v>
          </cell>
          <cell r="CE221">
            <v>18750</v>
          </cell>
          <cell r="CF221">
            <v>37500</v>
          </cell>
          <cell r="CG221">
            <v>56250</v>
          </cell>
          <cell r="CH221">
            <v>75000</v>
          </cell>
          <cell r="CI221">
            <v>75000</v>
          </cell>
          <cell r="CJ221">
            <v>75000</v>
          </cell>
          <cell r="CK221">
            <v>75000</v>
          </cell>
          <cell r="CL221">
            <v>75000</v>
          </cell>
          <cell r="CM221" t="str">
            <v/>
          </cell>
          <cell r="CN221" t="str">
            <v/>
          </cell>
          <cell r="CO221" t="str">
            <v/>
          </cell>
          <cell r="CP221" t="str">
            <v/>
          </cell>
          <cell r="CQ221" t="str">
            <v/>
          </cell>
          <cell r="CR221" t="str">
            <v/>
          </cell>
          <cell r="CS221" t="str">
            <v/>
          </cell>
          <cell r="CT221" t="str">
            <v/>
          </cell>
          <cell r="CU221" t="str">
            <v/>
          </cell>
          <cell r="CV221" t="str">
            <v/>
          </cell>
          <cell r="CW221" t="str">
            <v/>
          </cell>
          <cell r="CX221" t="str">
            <v/>
          </cell>
          <cell r="CY221" t="str">
            <v/>
          </cell>
          <cell r="CZ221" t="str">
            <v/>
          </cell>
          <cell r="DA221" t="str">
            <v/>
          </cell>
          <cell r="DB221" t="str">
            <v/>
          </cell>
          <cell r="DC221" t="str">
            <v/>
          </cell>
          <cell r="DD221" t="str">
            <v/>
          </cell>
          <cell r="DE221" t="str">
            <v/>
          </cell>
          <cell r="DF221" t="str">
            <v/>
          </cell>
          <cell r="DG221" t="str">
            <v/>
          </cell>
          <cell r="DH221" t="str">
            <v/>
          </cell>
          <cell r="DI221" t="str">
            <v/>
          </cell>
          <cell r="DJ221" t="str">
            <v/>
          </cell>
          <cell r="DK221" t="str">
            <v/>
          </cell>
          <cell r="DL221" t="str">
            <v/>
          </cell>
          <cell r="DM221" t="str">
            <v/>
          </cell>
          <cell r="DN221" t="str">
            <v/>
          </cell>
          <cell r="DO221" t="str">
            <v/>
          </cell>
          <cell r="DP221" t="str">
            <v/>
          </cell>
          <cell r="DQ221" t="str">
            <v/>
          </cell>
          <cell r="DR221" t="str">
            <v/>
          </cell>
          <cell r="DS221" t="str">
            <v/>
          </cell>
          <cell r="DT221" t="str">
            <v/>
          </cell>
          <cell r="DU221" t="str">
            <v/>
          </cell>
          <cell r="DV221" t="str">
            <v/>
          </cell>
          <cell r="DW221" t="str">
            <v/>
          </cell>
          <cell r="DX221" t="str">
            <v/>
          </cell>
          <cell r="DY221" t="str">
            <v/>
          </cell>
          <cell r="DZ221" t="str">
            <v/>
          </cell>
          <cell r="EA221" t="str">
            <v/>
          </cell>
          <cell r="EB221" t="str">
            <v/>
          </cell>
          <cell r="EC221" t="str">
            <v/>
          </cell>
          <cell r="ED221" t="str">
            <v/>
          </cell>
          <cell r="EE221" t="str">
            <v/>
          </cell>
          <cell r="EF221" t="str">
            <v/>
          </cell>
          <cell r="EG221" t="str">
            <v/>
          </cell>
          <cell r="EH221" t="str">
            <v/>
          </cell>
          <cell r="EI221" t="str">
            <v/>
          </cell>
          <cell r="EJ221" t="str">
            <v/>
          </cell>
          <cell r="EK221" t="str">
            <v/>
          </cell>
          <cell r="EL221" t="str">
            <v/>
          </cell>
          <cell r="EM221" t="str">
            <v/>
          </cell>
          <cell r="EN221" t="str">
            <v/>
          </cell>
          <cell r="EO221" t="str">
            <v/>
          </cell>
          <cell r="EP221" t="str">
            <v/>
          </cell>
          <cell r="EQ221" t="str">
            <v/>
          </cell>
          <cell r="ER221" t="str">
            <v/>
          </cell>
          <cell r="ES221" t="str">
            <v/>
          </cell>
          <cell r="ET221" t="str">
            <v/>
          </cell>
          <cell r="EU221" t="str">
            <v/>
          </cell>
          <cell r="EV221" t="str">
            <v/>
          </cell>
          <cell r="EW221" t="str">
            <v/>
          </cell>
          <cell r="EX221" t="str">
            <v/>
          </cell>
          <cell r="EY221" t="str">
            <v/>
          </cell>
          <cell r="EZ221" t="str">
            <v/>
          </cell>
          <cell r="FA221" t="str">
            <v/>
          </cell>
          <cell r="FB221" t="str">
            <v/>
          </cell>
          <cell r="FC221" t="str">
            <v/>
          </cell>
          <cell r="FD221" t="str">
            <v/>
          </cell>
          <cell r="FE221" t="str">
            <v/>
          </cell>
          <cell r="FF221" t="str">
            <v/>
          </cell>
          <cell r="FG221" t="str">
            <v/>
          </cell>
          <cell r="FH221" t="str">
            <v/>
          </cell>
          <cell r="FI221" t="str">
            <v/>
          </cell>
        </row>
        <row r="222">
          <cell r="V222" t="str">
            <v>INK &amp; PAINT</v>
          </cell>
          <cell r="W222">
            <v>8</v>
          </cell>
          <cell r="X222">
            <v>26000</v>
          </cell>
          <cell r="AA222" t="str">
            <v/>
          </cell>
          <cell r="AB222" t="str">
            <v/>
          </cell>
          <cell r="AC222" t="str">
            <v/>
          </cell>
          <cell r="AD222" t="str">
            <v/>
          </cell>
          <cell r="AE222" t="str">
            <v/>
          </cell>
          <cell r="AF222" t="str">
            <v/>
          </cell>
          <cell r="AG222" t="str">
            <v/>
          </cell>
          <cell r="AH222" t="str">
            <v/>
          </cell>
          <cell r="AI222" t="str">
            <v/>
          </cell>
          <cell r="AJ222" t="str">
            <v/>
          </cell>
          <cell r="AK222" t="str">
            <v/>
          </cell>
          <cell r="AL222" t="str">
            <v/>
          </cell>
          <cell r="AM222" t="str">
            <v/>
          </cell>
          <cell r="AN222" t="str">
            <v/>
          </cell>
          <cell r="AO222" t="str">
            <v/>
          </cell>
          <cell r="AP222" t="str">
            <v/>
          </cell>
          <cell r="AQ222" t="str">
            <v/>
          </cell>
          <cell r="AR222" t="str">
            <v/>
          </cell>
          <cell r="AS222" t="str">
            <v/>
          </cell>
          <cell r="AT222" t="str">
            <v/>
          </cell>
          <cell r="AU222" t="str">
            <v/>
          </cell>
          <cell r="AV222" t="str">
            <v/>
          </cell>
          <cell r="AW222" t="str">
            <v/>
          </cell>
          <cell r="AX222" t="str">
            <v/>
          </cell>
          <cell r="AY222" t="str">
            <v/>
          </cell>
          <cell r="AZ222" t="str">
            <v/>
          </cell>
          <cell r="BA222" t="str">
            <v/>
          </cell>
          <cell r="BB222" t="str">
            <v/>
          </cell>
          <cell r="BC222" t="str">
            <v/>
          </cell>
          <cell r="BD222" t="str">
            <v/>
          </cell>
          <cell r="BE222" t="str">
            <v/>
          </cell>
          <cell r="BF222" t="str">
            <v/>
          </cell>
          <cell r="BG222" t="str">
            <v/>
          </cell>
          <cell r="BH222" t="str">
            <v/>
          </cell>
          <cell r="BI222" t="str">
            <v/>
          </cell>
          <cell r="BJ222" t="str">
            <v/>
          </cell>
          <cell r="BK222" t="str">
            <v/>
          </cell>
          <cell r="BL222" t="str">
            <v/>
          </cell>
          <cell r="BM222" t="str">
            <v/>
          </cell>
          <cell r="BN222" t="str">
            <v/>
          </cell>
          <cell r="BO222" t="str">
            <v/>
          </cell>
          <cell r="BP222" t="str">
            <v/>
          </cell>
          <cell r="BQ222" t="str">
            <v/>
          </cell>
          <cell r="BR222" t="str">
            <v/>
          </cell>
          <cell r="BS222" t="str">
            <v/>
          </cell>
          <cell r="BT222" t="str">
            <v/>
          </cell>
          <cell r="BU222" t="str">
            <v/>
          </cell>
          <cell r="BV222" t="str">
            <v/>
          </cell>
          <cell r="BW222" t="str">
            <v/>
          </cell>
          <cell r="BX222" t="str">
            <v/>
          </cell>
          <cell r="BY222" t="str">
            <v/>
          </cell>
          <cell r="BZ222" t="str">
            <v/>
          </cell>
          <cell r="CA222" t="str">
            <v/>
          </cell>
          <cell r="CB222" t="str">
            <v/>
          </cell>
          <cell r="CC222" t="str">
            <v/>
          </cell>
          <cell r="CD222" t="str">
            <v/>
          </cell>
          <cell r="CE222" t="str">
            <v/>
          </cell>
          <cell r="CF222" t="str">
            <v/>
          </cell>
          <cell r="CG222">
            <v>35961</v>
          </cell>
          <cell r="CH222">
            <v>35968</v>
          </cell>
          <cell r="CI222">
            <v>35975</v>
          </cell>
          <cell r="CJ222">
            <v>35982</v>
          </cell>
          <cell r="CK222">
            <v>35989</v>
          </cell>
          <cell r="CL222">
            <v>35996</v>
          </cell>
          <cell r="CM222">
            <v>36003</v>
          </cell>
          <cell r="CN222">
            <v>36010</v>
          </cell>
          <cell r="CO222" t="str">
            <v/>
          </cell>
          <cell r="CP222" t="str">
            <v/>
          </cell>
          <cell r="CQ222" t="str">
            <v/>
          </cell>
          <cell r="CR222" t="str">
            <v/>
          </cell>
          <cell r="CS222" t="str">
            <v/>
          </cell>
          <cell r="CT222" t="str">
            <v/>
          </cell>
          <cell r="CU222" t="str">
            <v/>
          </cell>
          <cell r="CV222" t="str">
            <v/>
          </cell>
          <cell r="CW222" t="str">
            <v/>
          </cell>
          <cell r="CX222" t="str">
            <v/>
          </cell>
          <cell r="CY222" t="str">
            <v/>
          </cell>
          <cell r="CZ222" t="str">
            <v/>
          </cell>
          <cell r="DA222" t="str">
            <v/>
          </cell>
          <cell r="DB222" t="str">
            <v/>
          </cell>
          <cell r="DC222" t="str">
            <v/>
          </cell>
          <cell r="DD222" t="str">
            <v/>
          </cell>
          <cell r="DE222" t="str">
            <v/>
          </cell>
          <cell r="DF222" t="str">
            <v/>
          </cell>
          <cell r="DG222" t="str">
            <v/>
          </cell>
          <cell r="DH222" t="str">
            <v/>
          </cell>
          <cell r="DI222" t="str">
            <v/>
          </cell>
          <cell r="DJ222" t="str">
            <v/>
          </cell>
          <cell r="DK222" t="str">
            <v/>
          </cell>
          <cell r="DL222" t="str">
            <v/>
          </cell>
          <cell r="DM222" t="str">
            <v/>
          </cell>
          <cell r="DN222" t="str">
            <v/>
          </cell>
          <cell r="DO222" t="str">
            <v/>
          </cell>
          <cell r="DP222" t="str">
            <v/>
          </cell>
          <cell r="DQ222" t="str">
            <v/>
          </cell>
          <cell r="DR222" t="str">
            <v/>
          </cell>
          <cell r="DS222" t="str">
            <v/>
          </cell>
          <cell r="DT222" t="str">
            <v/>
          </cell>
          <cell r="DU222" t="str">
            <v/>
          </cell>
          <cell r="DV222" t="str">
            <v/>
          </cell>
          <cell r="DW222" t="str">
            <v/>
          </cell>
          <cell r="DX222" t="str">
            <v/>
          </cell>
          <cell r="DY222" t="str">
            <v/>
          </cell>
          <cell r="DZ222" t="str">
            <v/>
          </cell>
          <cell r="EA222" t="str">
            <v/>
          </cell>
          <cell r="EB222" t="str">
            <v/>
          </cell>
          <cell r="EC222" t="str">
            <v/>
          </cell>
          <cell r="ED222" t="str">
            <v/>
          </cell>
          <cell r="EE222" t="str">
            <v/>
          </cell>
          <cell r="EF222" t="str">
            <v/>
          </cell>
          <cell r="EG222" t="str">
            <v/>
          </cell>
          <cell r="EH222" t="str">
            <v/>
          </cell>
          <cell r="EI222" t="str">
            <v/>
          </cell>
          <cell r="EJ222" t="str">
            <v/>
          </cell>
          <cell r="EK222" t="str">
            <v/>
          </cell>
          <cell r="EL222" t="str">
            <v/>
          </cell>
          <cell r="EM222" t="str">
            <v/>
          </cell>
          <cell r="EN222" t="str">
            <v/>
          </cell>
          <cell r="EO222" t="str">
            <v/>
          </cell>
          <cell r="EP222" t="str">
            <v/>
          </cell>
          <cell r="EQ222" t="str">
            <v/>
          </cell>
          <cell r="ER222" t="str">
            <v/>
          </cell>
          <cell r="ES222" t="str">
            <v/>
          </cell>
          <cell r="ET222" t="str">
            <v/>
          </cell>
          <cell r="EU222" t="str">
            <v/>
          </cell>
          <cell r="EV222" t="str">
            <v/>
          </cell>
          <cell r="EW222" t="str">
            <v/>
          </cell>
          <cell r="EX222" t="str">
            <v/>
          </cell>
          <cell r="EY222" t="str">
            <v/>
          </cell>
          <cell r="EZ222" t="str">
            <v/>
          </cell>
          <cell r="FA222" t="str">
            <v/>
          </cell>
          <cell r="FB222" t="str">
            <v/>
          </cell>
          <cell r="FC222" t="str">
            <v/>
          </cell>
          <cell r="FD222" t="str">
            <v/>
          </cell>
          <cell r="FE222" t="str">
            <v/>
          </cell>
          <cell r="FF222" t="str">
            <v/>
          </cell>
          <cell r="FG222" t="str">
            <v/>
          </cell>
          <cell r="FH222" t="str">
            <v/>
          </cell>
          <cell r="FI222" t="str">
            <v/>
          </cell>
        </row>
        <row r="223">
          <cell r="V223" t="str">
            <v>INK &amp; PAINT</v>
          </cell>
          <cell r="W223">
            <v>8</v>
          </cell>
          <cell r="X223">
            <v>26000</v>
          </cell>
          <cell r="AA223" t="str">
            <v/>
          </cell>
          <cell r="AB223" t="str">
            <v/>
          </cell>
          <cell r="AC223" t="str">
            <v/>
          </cell>
          <cell r="AD223" t="str">
            <v/>
          </cell>
          <cell r="AE223" t="str">
            <v/>
          </cell>
          <cell r="AF223" t="str">
            <v/>
          </cell>
          <cell r="AG223" t="str">
            <v/>
          </cell>
          <cell r="AH223" t="str">
            <v/>
          </cell>
          <cell r="AI223" t="str">
            <v/>
          </cell>
          <cell r="AJ223" t="str">
            <v/>
          </cell>
          <cell r="AK223" t="str">
            <v/>
          </cell>
          <cell r="AL223" t="str">
            <v/>
          </cell>
          <cell r="AM223" t="str">
            <v/>
          </cell>
          <cell r="AN223" t="str">
            <v/>
          </cell>
          <cell r="AO223" t="str">
            <v/>
          </cell>
          <cell r="AP223" t="str">
            <v/>
          </cell>
          <cell r="AQ223" t="str">
            <v/>
          </cell>
          <cell r="AR223" t="str">
            <v/>
          </cell>
          <cell r="AS223" t="str">
            <v/>
          </cell>
          <cell r="AT223" t="str">
            <v/>
          </cell>
          <cell r="AU223" t="str">
            <v/>
          </cell>
          <cell r="AV223" t="str">
            <v/>
          </cell>
          <cell r="AW223" t="str">
            <v/>
          </cell>
          <cell r="AX223" t="str">
            <v/>
          </cell>
          <cell r="AY223" t="str">
            <v/>
          </cell>
          <cell r="AZ223" t="str">
            <v/>
          </cell>
          <cell r="BA223" t="str">
            <v/>
          </cell>
          <cell r="BB223" t="str">
            <v/>
          </cell>
          <cell r="BC223" t="str">
            <v/>
          </cell>
          <cell r="BD223" t="str">
            <v/>
          </cell>
          <cell r="BE223" t="str">
            <v/>
          </cell>
          <cell r="BF223" t="str">
            <v/>
          </cell>
          <cell r="BG223" t="str">
            <v/>
          </cell>
          <cell r="BH223" t="str">
            <v/>
          </cell>
          <cell r="BI223" t="str">
            <v/>
          </cell>
          <cell r="BJ223" t="str">
            <v/>
          </cell>
          <cell r="BK223" t="str">
            <v/>
          </cell>
          <cell r="BL223" t="str">
            <v/>
          </cell>
          <cell r="BM223" t="str">
            <v/>
          </cell>
          <cell r="BN223" t="str">
            <v/>
          </cell>
          <cell r="BO223" t="str">
            <v/>
          </cell>
          <cell r="BP223" t="str">
            <v/>
          </cell>
          <cell r="BQ223" t="str">
            <v/>
          </cell>
          <cell r="BR223" t="str">
            <v/>
          </cell>
          <cell r="BS223" t="str">
            <v/>
          </cell>
          <cell r="BT223" t="str">
            <v/>
          </cell>
          <cell r="BU223" t="str">
            <v/>
          </cell>
          <cell r="BV223" t="str">
            <v/>
          </cell>
          <cell r="BW223" t="str">
            <v/>
          </cell>
          <cell r="BX223" t="str">
            <v/>
          </cell>
          <cell r="BY223" t="str">
            <v/>
          </cell>
          <cell r="BZ223" t="str">
            <v/>
          </cell>
          <cell r="CA223" t="str">
            <v/>
          </cell>
          <cell r="CB223" t="str">
            <v/>
          </cell>
          <cell r="CC223" t="str">
            <v/>
          </cell>
          <cell r="CD223" t="str">
            <v/>
          </cell>
          <cell r="CE223" t="str">
            <v/>
          </cell>
          <cell r="CF223" t="str">
            <v/>
          </cell>
          <cell r="CG223">
            <v>1000</v>
          </cell>
          <cell r="CH223">
            <v>2000</v>
          </cell>
          <cell r="CI223">
            <v>3000</v>
          </cell>
          <cell r="CJ223">
            <v>4000</v>
          </cell>
          <cell r="CK223">
            <v>4000</v>
          </cell>
          <cell r="CL223">
            <v>4000</v>
          </cell>
          <cell r="CM223">
            <v>4000</v>
          </cell>
          <cell r="CN223">
            <v>4000</v>
          </cell>
          <cell r="CO223" t="str">
            <v/>
          </cell>
          <cell r="CP223" t="str">
            <v/>
          </cell>
          <cell r="CQ223" t="str">
            <v/>
          </cell>
          <cell r="CR223" t="str">
            <v/>
          </cell>
          <cell r="CS223" t="str">
            <v/>
          </cell>
          <cell r="CT223" t="str">
            <v/>
          </cell>
          <cell r="CU223" t="str">
            <v/>
          </cell>
          <cell r="CV223" t="str">
            <v/>
          </cell>
          <cell r="CW223" t="str">
            <v/>
          </cell>
          <cell r="CX223" t="str">
            <v/>
          </cell>
          <cell r="CY223" t="str">
            <v/>
          </cell>
          <cell r="CZ223" t="str">
            <v/>
          </cell>
          <cell r="DA223" t="str">
            <v/>
          </cell>
          <cell r="DB223" t="str">
            <v/>
          </cell>
          <cell r="DC223" t="str">
            <v/>
          </cell>
          <cell r="DD223" t="str">
            <v/>
          </cell>
          <cell r="DE223" t="str">
            <v/>
          </cell>
          <cell r="DF223" t="str">
            <v/>
          </cell>
          <cell r="DG223" t="str">
            <v/>
          </cell>
          <cell r="DH223" t="str">
            <v/>
          </cell>
          <cell r="DI223" t="str">
            <v/>
          </cell>
          <cell r="DJ223" t="str">
            <v/>
          </cell>
          <cell r="DK223" t="str">
            <v/>
          </cell>
          <cell r="DL223" t="str">
            <v/>
          </cell>
          <cell r="DM223" t="str">
            <v/>
          </cell>
          <cell r="DN223" t="str">
            <v/>
          </cell>
          <cell r="DO223" t="str">
            <v/>
          </cell>
          <cell r="DP223" t="str">
            <v/>
          </cell>
          <cell r="DQ223" t="str">
            <v/>
          </cell>
          <cell r="DR223" t="str">
            <v/>
          </cell>
          <cell r="DS223" t="str">
            <v/>
          </cell>
          <cell r="DT223" t="str">
            <v/>
          </cell>
          <cell r="DU223" t="str">
            <v/>
          </cell>
          <cell r="DV223" t="str">
            <v/>
          </cell>
          <cell r="DW223" t="str">
            <v/>
          </cell>
          <cell r="DX223" t="str">
            <v/>
          </cell>
          <cell r="DY223" t="str">
            <v/>
          </cell>
          <cell r="DZ223" t="str">
            <v/>
          </cell>
          <cell r="EA223" t="str">
            <v/>
          </cell>
          <cell r="EB223" t="str">
            <v/>
          </cell>
          <cell r="EC223" t="str">
            <v/>
          </cell>
          <cell r="ED223" t="str">
            <v/>
          </cell>
          <cell r="EE223" t="str">
            <v/>
          </cell>
          <cell r="EF223" t="str">
            <v/>
          </cell>
          <cell r="EG223" t="str">
            <v/>
          </cell>
          <cell r="EH223" t="str">
            <v/>
          </cell>
          <cell r="EI223" t="str">
            <v/>
          </cell>
          <cell r="EJ223" t="str">
            <v/>
          </cell>
          <cell r="EK223" t="str">
            <v/>
          </cell>
          <cell r="EL223" t="str">
            <v/>
          </cell>
          <cell r="EM223" t="str">
            <v/>
          </cell>
          <cell r="EN223" t="str">
            <v/>
          </cell>
          <cell r="EO223" t="str">
            <v/>
          </cell>
          <cell r="EP223" t="str">
            <v/>
          </cell>
          <cell r="EQ223" t="str">
            <v/>
          </cell>
          <cell r="ER223" t="str">
            <v/>
          </cell>
          <cell r="ES223" t="str">
            <v/>
          </cell>
          <cell r="ET223" t="str">
            <v/>
          </cell>
          <cell r="EU223" t="str">
            <v/>
          </cell>
          <cell r="EV223" t="str">
            <v/>
          </cell>
          <cell r="EW223" t="str">
            <v/>
          </cell>
          <cell r="EX223" t="str">
            <v/>
          </cell>
          <cell r="EY223" t="str">
            <v/>
          </cell>
          <cell r="EZ223" t="str">
            <v/>
          </cell>
          <cell r="FA223" t="str">
            <v/>
          </cell>
          <cell r="FB223" t="str">
            <v/>
          </cell>
          <cell r="FC223" t="str">
            <v/>
          </cell>
          <cell r="FD223" t="str">
            <v/>
          </cell>
          <cell r="FE223" t="str">
            <v/>
          </cell>
          <cell r="FF223" t="str">
            <v/>
          </cell>
          <cell r="FG223" t="str">
            <v/>
          </cell>
          <cell r="FH223" t="str">
            <v/>
          </cell>
          <cell r="FI223" t="str">
            <v/>
          </cell>
        </row>
        <row r="224">
          <cell r="X224" t="str">
            <v>DIRECT</v>
          </cell>
          <cell r="AA224">
            <v>0</v>
          </cell>
          <cell r="AB224">
            <v>0</v>
          </cell>
          <cell r="AC224">
            <v>0</v>
          </cell>
          <cell r="AD224">
            <v>0</v>
          </cell>
          <cell r="AE224">
            <v>0</v>
          </cell>
          <cell r="AF224">
            <v>0</v>
          </cell>
          <cell r="AG224">
            <v>0</v>
          </cell>
          <cell r="AH224">
            <v>0</v>
          </cell>
          <cell r="AI224">
            <v>0</v>
          </cell>
          <cell r="AJ224">
            <v>0</v>
          </cell>
          <cell r="AK224">
            <v>0</v>
          </cell>
          <cell r="AL224">
            <v>0</v>
          </cell>
          <cell r="AM224">
            <v>0</v>
          </cell>
          <cell r="AN224">
            <v>0</v>
          </cell>
          <cell r="AO224">
            <v>0</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0</v>
          </cell>
          <cell r="BD224">
            <v>0</v>
          </cell>
          <cell r="BE224">
            <v>0</v>
          </cell>
          <cell r="BF224">
            <v>0</v>
          </cell>
          <cell r="BG224">
            <v>0</v>
          </cell>
          <cell r="BH224">
            <v>0</v>
          </cell>
          <cell r="BI224">
            <v>0</v>
          </cell>
          <cell r="BJ224">
            <v>0</v>
          </cell>
          <cell r="BK224">
            <v>0</v>
          </cell>
          <cell r="BL224">
            <v>0</v>
          </cell>
          <cell r="BM224">
            <v>0</v>
          </cell>
          <cell r="BN224">
            <v>0</v>
          </cell>
          <cell r="BO224">
            <v>0</v>
          </cell>
          <cell r="BP224">
            <v>0</v>
          </cell>
          <cell r="BQ224">
            <v>0</v>
          </cell>
          <cell r="BR224">
            <v>0</v>
          </cell>
          <cell r="BS224">
            <v>0</v>
          </cell>
          <cell r="BT224">
            <v>0</v>
          </cell>
          <cell r="BU224">
            <v>0</v>
          </cell>
          <cell r="BV224">
            <v>0</v>
          </cell>
          <cell r="BW224">
            <v>0</v>
          </cell>
          <cell r="BX224">
            <v>3750</v>
          </cell>
          <cell r="BY224">
            <v>7500</v>
          </cell>
          <cell r="BZ224">
            <v>11250</v>
          </cell>
          <cell r="CA224">
            <v>15000</v>
          </cell>
          <cell r="CB224">
            <v>50926</v>
          </cell>
          <cell r="CC224">
            <v>50933</v>
          </cell>
          <cell r="CD224">
            <v>50940</v>
          </cell>
          <cell r="CE224">
            <v>69697</v>
          </cell>
          <cell r="CF224">
            <v>88454</v>
          </cell>
          <cell r="CG224">
            <v>129172</v>
          </cell>
          <cell r="CH224">
            <v>148936</v>
          </cell>
          <cell r="CI224">
            <v>149950</v>
          </cell>
          <cell r="CJ224">
            <v>150964</v>
          </cell>
          <cell r="CK224">
            <v>150978</v>
          </cell>
          <cell r="CL224">
            <v>150992</v>
          </cell>
          <cell r="CM224">
            <v>40003</v>
          </cell>
          <cell r="CN224">
            <v>40010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cell r="EF224">
            <v>0</v>
          </cell>
          <cell r="EG224">
            <v>0</v>
          </cell>
          <cell r="EH224">
            <v>0</v>
          </cell>
          <cell r="EI224">
            <v>0</v>
          </cell>
          <cell r="EJ224">
            <v>0</v>
          </cell>
          <cell r="EK224">
            <v>0</v>
          </cell>
          <cell r="EL224">
            <v>0</v>
          </cell>
          <cell r="EM224">
            <v>0</v>
          </cell>
          <cell r="EN224">
            <v>0</v>
          </cell>
          <cell r="EO224">
            <v>0</v>
          </cell>
          <cell r="EP224">
            <v>0</v>
          </cell>
          <cell r="EQ224">
            <v>0</v>
          </cell>
          <cell r="ER224">
            <v>0</v>
          </cell>
          <cell r="ES224">
            <v>0</v>
          </cell>
          <cell r="ET224">
            <v>0</v>
          </cell>
          <cell r="EU224">
            <v>0</v>
          </cell>
          <cell r="EV224">
            <v>0</v>
          </cell>
          <cell r="EW224">
            <v>0</v>
          </cell>
          <cell r="EX224">
            <v>0</v>
          </cell>
          <cell r="EY224">
            <v>0</v>
          </cell>
          <cell r="EZ224">
            <v>0</v>
          </cell>
          <cell r="FA224">
            <v>0</v>
          </cell>
          <cell r="FB224">
            <v>0</v>
          </cell>
          <cell r="FC224">
            <v>0</v>
          </cell>
          <cell r="FD224">
            <v>0</v>
          </cell>
          <cell r="FE224">
            <v>0</v>
          </cell>
          <cell r="FF224">
            <v>0</v>
          </cell>
          <cell r="FG224">
            <v>0</v>
          </cell>
          <cell r="FH224">
            <v>0</v>
          </cell>
          <cell r="FI224">
            <v>0</v>
          </cell>
        </row>
        <row r="225">
          <cell r="X225" t="str">
            <v>DIRECT</v>
          </cell>
          <cell r="AA225">
            <v>0</v>
          </cell>
          <cell r="AB225">
            <v>0</v>
          </cell>
          <cell r="AC225">
            <v>0</v>
          </cell>
          <cell r="AD225">
            <v>0</v>
          </cell>
          <cell r="AE225">
            <v>0</v>
          </cell>
          <cell r="AF225">
            <v>0</v>
          </cell>
          <cell r="AG225">
            <v>0</v>
          </cell>
          <cell r="AH225">
            <v>0</v>
          </cell>
          <cell r="AI225">
            <v>0</v>
          </cell>
          <cell r="AJ225">
            <v>0</v>
          </cell>
          <cell r="AK225">
            <v>0</v>
          </cell>
          <cell r="AL225">
            <v>0</v>
          </cell>
          <cell r="AM225">
            <v>0</v>
          </cell>
          <cell r="AN225">
            <v>0</v>
          </cell>
          <cell r="AO225">
            <v>0</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0</v>
          </cell>
          <cell r="BD225">
            <v>0</v>
          </cell>
          <cell r="BE225">
            <v>0</v>
          </cell>
          <cell r="BF225">
            <v>0</v>
          </cell>
          <cell r="BG225">
            <v>0</v>
          </cell>
          <cell r="BH225">
            <v>0</v>
          </cell>
          <cell r="BI225">
            <v>0</v>
          </cell>
          <cell r="BJ225">
            <v>0</v>
          </cell>
          <cell r="BK225">
            <v>0</v>
          </cell>
          <cell r="BL225">
            <v>0</v>
          </cell>
          <cell r="BM225">
            <v>0</v>
          </cell>
          <cell r="BN225">
            <v>0</v>
          </cell>
          <cell r="BO225">
            <v>0</v>
          </cell>
          <cell r="BP225">
            <v>0</v>
          </cell>
          <cell r="BQ225">
            <v>0</v>
          </cell>
          <cell r="BR225">
            <v>0</v>
          </cell>
          <cell r="BS225">
            <v>0</v>
          </cell>
          <cell r="BT225">
            <v>0</v>
          </cell>
          <cell r="BU225">
            <v>0</v>
          </cell>
          <cell r="BV225">
            <v>0</v>
          </cell>
          <cell r="BW225">
            <v>0</v>
          </cell>
          <cell r="BX225">
            <v>3750</v>
          </cell>
          <cell r="BY225">
            <v>7500</v>
          </cell>
          <cell r="BZ225">
            <v>11250</v>
          </cell>
          <cell r="CA225">
            <v>15000</v>
          </cell>
          <cell r="CB225">
            <v>50926</v>
          </cell>
          <cell r="CC225">
            <v>50933</v>
          </cell>
          <cell r="CD225">
            <v>50940</v>
          </cell>
          <cell r="CE225">
            <v>69697</v>
          </cell>
          <cell r="CF225">
            <v>88454</v>
          </cell>
          <cell r="CG225">
            <v>129172</v>
          </cell>
          <cell r="CH225">
            <v>148936</v>
          </cell>
          <cell r="CI225">
            <v>149950</v>
          </cell>
          <cell r="CJ225">
            <v>150964</v>
          </cell>
          <cell r="CK225">
            <v>150978</v>
          </cell>
          <cell r="CL225">
            <v>150992</v>
          </cell>
          <cell r="CM225">
            <v>40003</v>
          </cell>
          <cell r="CN225">
            <v>40010</v>
          </cell>
          <cell r="CO225">
            <v>0</v>
          </cell>
          <cell r="CP225">
            <v>0</v>
          </cell>
          <cell r="CQ225">
            <v>0</v>
          </cell>
          <cell r="CR225">
            <v>0</v>
          </cell>
          <cell r="CS225">
            <v>0</v>
          </cell>
          <cell r="CT225">
            <v>0</v>
          </cell>
          <cell r="CU225">
            <v>0</v>
          </cell>
          <cell r="CV225">
            <v>0</v>
          </cell>
          <cell r="CW225">
            <v>0</v>
          </cell>
          <cell r="CX225">
            <v>0</v>
          </cell>
          <cell r="CY225">
            <v>0</v>
          </cell>
          <cell r="CZ225">
            <v>0</v>
          </cell>
          <cell r="DA225">
            <v>0</v>
          </cell>
          <cell r="DB225">
            <v>0</v>
          </cell>
          <cell r="DC225">
            <v>0</v>
          </cell>
          <cell r="DD225">
            <v>0</v>
          </cell>
          <cell r="DE225">
            <v>0</v>
          </cell>
          <cell r="DF225">
            <v>0</v>
          </cell>
          <cell r="DG225">
            <v>0</v>
          </cell>
          <cell r="DH225">
            <v>0</v>
          </cell>
          <cell r="DI225">
            <v>0</v>
          </cell>
          <cell r="DJ225">
            <v>0</v>
          </cell>
          <cell r="DK225">
            <v>0</v>
          </cell>
          <cell r="DL225">
            <v>0</v>
          </cell>
          <cell r="DM225">
            <v>0</v>
          </cell>
          <cell r="DN225">
            <v>0</v>
          </cell>
          <cell r="DO225">
            <v>0</v>
          </cell>
          <cell r="DP225">
            <v>0</v>
          </cell>
          <cell r="DQ225">
            <v>0</v>
          </cell>
          <cell r="DR225">
            <v>0</v>
          </cell>
          <cell r="DS225">
            <v>0</v>
          </cell>
          <cell r="DT225">
            <v>0</v>
          </cell>
          <cell r="DU225">
            <v>0</v>
          </cell>
          <cell r="DV225">
            <v>0</v>
          </cell>
          <cell r="DW225">
            <v>0</v>
          </cell>
          <cell r="DX225">
            <v>0</v>
          </cell>
          <cell r="DY225">
            <v>0</v>
          </cell>
          <cell r="DZ225">
            <v>0</v>
          </cell>
          <cell r="EA225">
            <v>0</v>
          </cell>
          <cell r="EB225">
            <v>0</v>
          </cell>
          <cell r="EC225">
            <v>0</v>
          </cell>
          <cell r="ED225">
            <v>0</v>
          </cell>
          <cell r="EE225">
            <v>0</v>
          </cell>
          <cell r="EF225">
            <v>0</v>
          </cell>
          <cell r="EG225">
            <v>0</v>
          </cell>
          <cell r="EH225">
            <v>0</v>
          </cell>
          <cell r="EI225">
            <v>0</v>
          </cell>
          <cell r="EJ225">
            <v>0</v>
          </cell>
          <cell r="EK225">
            <v>0</v>
          </cell>
          <cell r="EL225">
            <v>0</v>
          </cell>
          <cell r="EM225">
            <v>0</v>
          </cell>
          <cell r="EN225">
            <v>0</v>
          </cell>
          <cell r="EO225">
            <v>0</v>
          </cell>
          <cell r="EP225">
            <v>0</v>
          </cell>
          <cell r="EQ225">
            <v>0</v>
          </cell>
          <cell r="ER225">
            <v>0</v>
          </cell>
          <cell r="ES225">
            <v>0</v>
          </cell>
          <cell r="ET225">
            <v>0</v>
          </cell>
          <cell r="EU225">
            <v>0</v>
          </cell>
          <cell r="EV225">
            <v>0</v>
          </cell>
          <cell r="EW225">
            <v>0</v>
          </cell>
          <cell r="EX225">
            <v>0</v>
          </cell>
          <cell r="EY225">
            <v>0</v>
          </cell>
          <cell r="EZ225">
            <v>0</v>
          </cell>
          <cell r="FA225">
            <v>0</v>
          </cell>
          <cell r="FB225">
            <v>0</v>
          </cell>
          <cell r="FC225">
            <v>0</v>
          </cell>
          <cell r="FD225">
            <v>0</v>
          </cell>
          <cell r="FE225">
            <v>0</v>
          </cell>
          <cell r="FF225">
            <v>0</v>
          </cell>
          <cell r="FG225">
            <v>0</v>
          </cell>
          <cell r="FH225">
            <v>0</v>
          </cell>
          <cell r="FI225">
            <v>0</v>
          </cell>
        </row>
        <row r="226">
          <cell r="X226" t="str">
            <v>LOADED</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5062.5</v>
          </cell>
          <cell r="BY226">
            <v>10125</v>
          </cell>
          <cell r="BZ226">
            <v>15187.5</v>
          </cell>
          <cell r="CA226">
            <v>20250</v>
          </cell>
          <cell r="CB226">
            <v>68750.100000000006</v>
          </cell>
          <cell r="CC226">
            <v>68759.55</v>
          </cell>
          <cell r="CD226">
            <v>68769</v>
          </cell>
          <cell r="CE226">
            <v>94090.95</v>
          </cell>
          <cell r="CF226">
            <v>119412.9</v>
          </cell>
          <cell r="CG226">
            <v>174382.2</v>
          </cell>
          <cell r="CH226">
            <v>201063.6</v>
          </cell>
          <cell r="CI226">
            <v>202432.5</v>
          </cell>
          <cell r="CJ226">
            <v>203801.4</v>
          </cell>
          <cell r="CK226">
            <v>203820.3</v>
          </cell>
          <cell r="CL226">
            <v>203839.2</v>
          </cell>
          <cell r="CM226">
            <v>54004.05</v>
          </cell>
          <cell r="CN226">
            <v>54013.5</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cell r="EF226">
            <v>0</v>
          </cell>
          <cell r="EG226">
            <v>0</v>
          </cell>
          <cell r="EH226">
            <v>0</v>
          </cell>
          <cell r="EI226">
            <v>0</v>
          </cell>
          <cell r="EJ226">
            <v>0</v>
          </cell>
          <cell r="EK226">
            <v>0</v>
          </cell>
          <cell r="EL226">
            <v>0</v>
          </cell>
          <cell r="EM226">
            <v>0</v>
          </cell>
          <cell r="EN226">
            <v>0</v>
          </cell>
          <cell r="EO226">
            <v>0</v>
          </cell>
          <cell r="EP226">
            <v>0</v>
          </cell>
          <cell r="EQ226">
            <v>0</v>
          </cell>
          <cell r="ER226">
            <v>0</v>
          </cell>
          <cell r="ES226">
            <v>0</v>
          </cell>
          <cell r="ET226">
            <v>0</v>
          </cell>
          <cell r="EU226">
            <v>0</v>
          </cell>
          <cell r="EV226">
            <v>0</v>
          </cell>
          <cell r="EW226">
            <v>0</v>
          </cell>
          <cell r="EX226">
            <v>0</v>
          </cell>
          <cell r="EY226">
            <v>0</v>
          </cell>
          <cell r="EZ226">
            <v>0</v>
          </cell>
          <cell r="FA226">
            <v>0</v>
          </cell>
          <cell r="FB226">
            <v>0</v>
          </cell>
          <cell r="FC226">
            <v>0</v>
          </cell>
          <cell r="FD226">
            <v>0</v>
          </cell>
          <cell r="FE226">
            <v>0</v>
          </cell>
          <cell r="FF226">
            <v>0</v>
          </cell>
          <cell r="FG226">
            <v>0</v>
          </cell>
          <cell r="FH226">
            <v>0</v>
          </cell>
          <cell r="FI226">
            <v>0</v>
          </cell>
        </row>
        <row r="227">
          <cell r="V227" t="str">
            <v>PROJECTED RTM</v>
          </cell>
          <cell r="X227" t="str">
            <v>CUMULATIVE TO DATE</v>
          </cell>
          <cell r="Y227">
            <v>119</v>
          </cell>
          <cell r="Z227">
            <v>43.220141999999996</v>
          </cell>
          <cell r="AA227">
            <v>0</v>
          </cell>
          <cell r="AB227">
            <v>0</v>
          </cell>
          <cell r="AC227">
            <v>0</v>
          </cell>
          <cell r="AD227">
            <v>0</v>
          </cell>
          <cell r="AE227">
            <v>0</v>
          </cell>
          <cell r="AF227">
            <v>0</v>
          </cell>
          <cell r="AG227">
            <v>0</v>
          </cell>
          <cell r="AH227">
            <v>0</v>
          </cell>
          <cell r="AI227">
            <v>0</v>
          </cell>
          <cell r="AJ227">
            <v>0</v>
          </cell>
          <cell r="AK227">
            <v>0</v>
          </cell>
          <cell r="AL227">
            <v>0</v>
          </cell>
          <cell r="AM227">
            <v>0</v>
          </cell>
          <cell r="AN227">
            <v>0</v>
          </cell>
          <cell r="AO227">
            <v>0</v>
          </cell>
          <cell r="AP227">
            <v>0</v>
          </cell>
          <cell r="AQ227">
            <v>0</v>
          </cell>
          <cell r="AR227">
            <v>0</v>
          </cell>
          <cell r="AS227">
            <v>0</v>
          </cell>
          <cell r="AT227">
            <v>0</v>
          </cell>
          <cell r="AU227">
            <v>0</v>
          </cell>
          <cell r="AV227">
            <v>0</v>
          </cell>
          <cell r="AW227">
            <v>0</v>
          </cell>
          <cell r="AX227">
            <v>0</v>
          </cell>
          <cell r="AY227">
            <v>0</v>
          </cell>
          <cell r="AZ227">
            <v>0</v>
          </cell>
          <cell r="BA227">
            <v>0</v>
          </cell>
          <cell r="BB227">
            <v>0</v>
          </cell>
          <cell r="BC227">
            <v>0</v>
          </cell>
          <cell r="BD227">
            <v>0</v>
          </cell>
          <cell r="BE227">
            <v>0</v>
          </cell>
          <cell r="BF227">
            <v>0</v>
          </cell>
          <cell r="BG227">
            <v>0</v>
          </cell>
          <cell r="BH227">
            <v>0</v>
          </cell>
          <cell r="BI227">
            <v>0</v>
          </cell>
          <cell r="BJ227">
            <v>0</v>
          </cell>
          <cell r="BK227">
            <v>0</v>
          </cell>
          <cell r="BL227">
            <v>0</v>
          </cell>
          <cell r="BM227">
            <v>0</v>
          </cell>
          <cell r="BN227">
            <v>0</v>
          </cell>
          <cell r="BO227">
            <v>0</v>
          </cell>
          <cell r="BP227">
            <v>0</v>
          </cell>
          <cell r="BQ227">
            <v>0</v>
          </cell>
          <cell r="BR227">
            <v>0</v>
          </cell>
          <cell r="BS227">
            <v>0</v>
          </cell>
          <cell r="BT227">
            <v>0</v>
          </cell>
          <cell r="BU227">
            <v>0</v>
          </cell>
          <cell r="BV227">
            <v>0</v>
          </cell>
          <cell r="BW227">
            <v>0</v>
          </cell>
          <cell r="BX227">
            <v>5062.5</v>
          </cell>
          <cell r="BY227">
            <v>10125</v>
          </cell>
          <cell r="BZ227">
            <v>15187.5</v>
          </cell>
          <cell r="CA227">
            <v>20250</v>
          </cell>
          <cell r="CB227">
            <v>68750.100000000006</v>
          </cell>
          <cell r="CC227">
            <v>68759.55</v>
          </cell>
          <cell r="CD227">
            <v>68769</v>
          </cell>
          <cell r="CE227">
            <v>94090.95</v>
          </cell>
          <cell r="CF227">
            <v>119412.9</v>
          </cell>
          <cell r="CG227">
            <v>174382.2</v>
          </cell>
          <cell r="CH227">
            <v>201063.6</v>
          </cell>
          <cell r="CI227">
            <v>202432.5</v>
          </cell>
          <cell r="CJ227">
            <v>203801.4</v>
          </cell>
          <cell r="CK227">
            <v>203820.3</v>
          </cell>
          <cell r="CL227">
            <v>203839.2</v>
          </cell>
          <cell r="CM227">
            <v>54004.05</v>
          </cell>
          <cell r="CN227">
            <v>54013.5</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cell r="EF227">
            <v>0</v>
          </cell>
          <cell r="EG227">
            <v>0</v>
          </cell>
          <cell r="EH227">
            <v>0</v>
          </cell>
          <cell r="EI227">
            <v>0</v>
          </cell>
          <cell r="EJ227">
            <v>0</v>
          </cell>
          <cell r="EK227">
            <v>0</v>
          </cell>
          <cell r="EL227">
            <v>0</v>
          </cell>
          <cell r="EM227">
            <v>0</v>
          </cell>
          <cell r="EN227">
            <v>0</v>
          </cell>
          <cell r="EO227">
            <v>0</v>
          </cell>
          <cell r="EP227">
            <v>0</v>
          </cell>
          <cell r="EQ227">
            <v>0</v>
          </cell>
          <cell r="ER227">
            <v>0</v>
          </cell>
          <cell r="ES227">
            <v>0</v>
          </cell>
          <cell r="ET227">
            <v>0</v>
          </cell>
          <cell r="EU227">
            <v>0</v>
          </cell>
          <cell r="EV227">
            <v>0</v>
          </cell>
          <cell r="EW227">
            <v>0</v>
          </cell>
          <cell r="EX227">
            <v>0</v>
          </cell>
          <cell r="EY227">
            <v>0</v>
          </cell>
          <cell r="EZ227">
            <v>0</v>
          </cell>
          <cell r="FA227">
            <v>0</v>
          </cell>
          <cell r="FB227">
            <v>0</v>
          </cell>
          <cell r="FC227">
            <v>0</v>
          </cell>
          <cell r="FD227">
            <v>0</v>
          </cell>
          <cell r="FE227">
            <v>0</v>
          </cell>
          <cell r="FF227">
            <v>0</v>
          </cell>
          <cell r="FG227">
            <v>0</v>
          </cell>
          <cell r="FH227">
            <v>0</v>
          </cell>
          <cell r="FI227">
            <v>0</v>
          </cell>
        </row>
        <row r="228">
          <cell r="V228" t="str">
            <v>PROJECTED RTM</v>
          </cell>
          <cell r="X228">
            <v>36092.220141999998</v>
          </cell>
          <cell r="Y228">
            <v>119</v>
          </cell>
          <cell r="Z228">
            <v>43.220141999999996</v>
          </cell>
          <cell r="AA228" t="str">
            <v/>
          </cell>
          <cell r="AB228" t="str">
            <v/>
          </cell>
          <cell r="AC228" t="str">
            <v/>
          </cell>
          <cell r="AD228" t="str">
            <v/>
          </cell>
          <cell r="AE228" t="str">
            <v/>
          </cell>
          <cell r="AF228" t="str">
            <v/>
          </cell>
          <cell r="AG228" t="str">
            <v/>
          </cell>
          <cell r="AH228" t="str">
            <v/>
          </cell>
          <cell r="AI228" t="str">
            <v/>
          </cell>
          <cell r="AJ228" t="str">
            <v/>
          </cell>
          <cell r="AK228" t="str">
            <v/>
          </cell>
          <cell r="AL228" t="str">
            <v/>
          </cell>
          <cell r="AM228" t="str">
            <v/>
          </cell>
          <cell r="AN228" t="str">
            <v/>
          </cell>
          <cell r="AO228" t="str">
            <v/>
          </cell>
          <cell r="AP228" t="str">
            <v/>
          </cell>
          <cell r="AQ228" t="str">
            <v/>
          </cell>
          <cell r="AR228" t="str">
            <v/>
          </cell>
          <cell r="AS228" t="str">
            <v/>
          </cell>
          <cell r="AT228" t="str">
            <v/>
          </cell>
          <cell r="AU228" t="str">
            <v/>
          </cell>
          <cell r="AV228" t="str">
            <v/>
          </cell>
          <cell r="AW228" t="str">
            <v/>
          </cell>
          <cell r="AX228" t="str">
            <v/>
          </cell>
          <cell r="AY228" t="str">
            <v/>
          </cell>
          <cell r="AZ228" t="str">
            <v/>
          </cell>
          <cell r="BA228" t="str">
            <v/>
          </cell>
          <cell r="BB228" t="str">
            <v/>
          </cell>
          <cell r="BC228" t="str">
            <v/>
          </cell>
          <cell r="BD228" t="str">
            <v/>
          </cell>
          <cell r="BE228" t="str">
            <v/>
          </cell>
          <cell r="BF228" t="str">
            <v/>
          </cell>
          <cell r="BG228" t="str">
            <v/>
          </cell>
          <cell r="BH228" t="str">
            <v/>
          </cell>
          <cell r="BI228" t="str">
            <v/>
          </cell>
          <cell r="BJ228" t="str">
            <v/>
          </cell>
          <cell r="BK228" t="str">
            <v/>
          </cell>
          <cell r="BL228" t="str">
            <v/>
          </cell>
          <cell r="BM228" t="str">
            <v/>
          </cell>
          <cell r="BN228" t="str">
            <v/>
          </cell>
          <cell r="BO228" t="str">
            <v/>
          </cell>
          <cell r="BP228" t="str">
            <v/>
          </cell>
          <cell r="BQ228" t="str">
            <v/>
          </cell>
          <cell r="BR228" t="str">
            <v/>
          </cell>
          <cell r="BS228" t="str">
            <v/>
          </cell>
          <cell r="BT228" t="str">
            <v/>
          </cell>
          <cell r="BU228" t="str">
            <v/>
          </cell>
          <cell r="BV228" t="str">
            <v/>
          </cell>
          <cell r="BW228" t="str">
            <v/>
          </cell>
          <cell r="BX228" t="str">
            <v/>
          </cell>
          <cell r="BY228" t="str">
            <v/>
          </cell>
          <cell r="BZ228" t="str">
            <v/>
          </cell>
          <cell r="CA228" t="str">
            <v/>
          </cell>
          <cell r="CB228" t="str">
            <v/>
          </cell>
          <cell r="CC228" t="str">
            <v/>
          </cell>
          <cell r="CD228" t="str">
            <v/>
          </cell>
          <cell r="CE228" t="str">
            <v/>
          </cell>
          <cell r="CF228" t="str">
            <v/>
          </cell>
          <cell r="CG228" t="str">
            <v/>
          </cell>
          <cell r="CH228" t="str">
            <v/>
          </cell>
          <cell r="CI228" t="str">
            <v/>
          </cell>
          <cell r="CJ228" t="str">
            <v/>
          </cell>
          <cell r="CK228" t="str">
            <v/>
          </cell>
          <cell r="CL228" t="str">
            <v/>
          </cell>
          <cell r="CM228" t="str">
            <v/>
          </cell>
          <cell r="CN228" t="str">
            <v/>
          </cell>
          <cell r="CO228" t="str">
            <v/>
          </cell>
          <cell r="CP228" t="str">
            <v/>
          </cell>
          <cell r="CQ228" t="str">
            <v/>
          </cell>
          <cell r="CR228" t="str">
            <v/>
          </cell>
          <cell r="CS228" t="str">
            <v/>
          </cell>
          <cell r="CT228" t="str">
            <v/>
          </cell>
          <cell r="CU228" t="str">
            <v/>
          </cell>
          <cell r="CV228" t="str">
            <v/>
          </cell>
          <cell r="CW228" t="str">
            <v/>
          </cell>
          <cell r="CX228" t="str">
            <v/>
          </cell>
          <cell r="CY228" t="str">
            <v/>
          </cell>
          <cell r="CZ228" t="str">
            <v/>
          </cell>
          <cell r="DA228" t="str">
            <v/>
          </cell>
          <cell r="DB228" t="str">
            <v/>
          </cell>
          <cell r="DC228" t="str">
            <v/>
          </cell>
          <cell r="DD228" t="str">
            <v/>
          </cell>
          <cell r="DE228" t="str">
            <v/>
          </cell>
          <cell r="DF228" t="str">
            <v/>
          </cell>
          <cell r="DG228" t="str">
            <v/>
          </cell>
          <cell r="DH228" t="str">
            <v/>
          </cell>
          <cell r="DI228" t="str">
            <v/>
          </cell>
          <cell r="DJ228" t="str">
            <v/>
          </cell>
          <cell r="DK228" t="str">
            <v/>
          </cell>
          <cell r="DL228" t="str">
            <v/>
          </cell>
          <cell r="DM228" t="str">
            <v/>
          </cell>
          <cell r="DN228" t="str">
            <v/>
          </cell>
          <cell r="DO228" t="str">
            <v/>
          </cell>
          <cell r="DP228" t="str">
            <v/>
          </cell>
          <cell r="DQ228" t="str">
            <v/>
          </cell>
          <cell r="DR228" t="str">
            <v/>
          </cell>
          <cell r="DS228" t="str">
            <v/>
          </cell>
          <cell r="DT228" t="str">
            <v/>
          </cell>
          <cell r="DU228" t="str">
            <v/>
          </cell>
          <cell r="DV228" t="str">
            <v/>
          </cell>
          <cell r="DW228" t="str">
            <v/>
          </cell>
          <cell r="DX228" t="str">
            <v/>
          </cell>
          <cell r="DY228" t="str">
            <v/>
          </cell>
          <cell r="DZ228" t="str">
            <v/>
          </cell>
          <cell r="EA228" t="str">
            <v/>
          </cell>
          <cell r="EB228" t="str">
            <v/>
          </cell>
          <cell r="EC228" t="str">
            <v/>
          </cell>
          <cell r="ED228" t="str">
            <v/>
          </cell>
          <cell r="EE228" t="str">
            <v/>
          </cell>
          <cell r="EF228" t="str">
            <v/>
          </cell>
          <cell r="EG228" t="str">
            <v/>
          </cell>
          <cell r="EH228" t="str">
            <v/>
          </cell>
          <cell r="EI228" t="str">
            <v/>
          </cell>
          <cell r="EJ228" t="str">
            <v/>
          </cell>
          <cell r="EK228" t="str">
            <v/>
          </cell>
          <cell r="EL228" t="str">
            <v/>
          </cell>
          <cell r="EM228" t="str">
            <v/>
          </cell>
          <cell r="EN228" t="str">
            <v/>
          </cell>
          <cell r="EO228" t="str">
            <v/>
          </cell>
          <cell r="EP228" t="str">
            <v/>
          </cell>
          <cell r="EQ228" t="str">
            <v/>
          </cell>
          <cell r="ER228" t="str">
            <v/>
          </cell>
          <cell r="ES228" t="str">
            <v/>
          </cell>
          <cell r="ET228" t="str">
            <v/>
          </cell>
          <cell r="EU228" t="str">
            <v/>
          </cell>
          <cell r="EV228" t="str">
            <v/>
          </cell>
        </row>
        <row r="229">
          <cell r="V229" t="str">
            <v>PROJECTED STREET</v>
          </cell>
          <cell r="X229">
            <v>36122.220141999998</v>
          </cell>
          <cell r="AA229" t="str">
            <v/>
          </cell>
          <cell r="AB229" t="str">
            <v/>
          </cell>
          <cell r="AC229" t="str">
            <v/>
          </cell>
          <cell r="AD229" t="str">
            <v/>
          </cell>
          <cell r="AE229" t="str">
            <v/>
          </cell>
          <cell r="AF229" t="str">
            <v/>
          </cell>
          <cell r="AG229" t="str">
            <v/>
          </cell>
          <cell r="AH229" t="str">
            <v/>
          </cell>
          <cell r="AI229" t="str">
            <v/>
          </cell>
          <cell r="AJ229" t="str">
            <v/>
          </cell>
          <cell r="AK229" t="str">
            <v/>
          </cell>
          <cell r="AL229" t="str">
            <v/>
          </cell>
          <cell r="AM229" t="str">
            <v/>
          </cell>
          <cell r="AN229" t="str">
            <v/>
          </cell>
          <cell r="AO229" t="str">
            <v/>
          </cell>
          <cell r="AP229" t="str">
            <v/>
          </cell>
          <cell r="AQ229" t="str">
            <v/>
          </cell>
          <cell r="AR229" t="str">
            <v/>
          </cell>
          <cell r="AS229" t="str">
            <v/>
          </cell>
          <cell r="AT229" t="str">
            <v/>
          </cell>
          <cell r="AU229" t="str">
            <v/>
          </cell>
          <cell r="AV229" t="str">
            <v/>
          </cell>
          <cell r="AW229" t="str">
            <v/>
          </cell>
          <cell r="AX229" t="str">
            <v/>
          </cell>
          <cell r="AY229" t="str">
            <v/>
          </cell>
          <cell r="AZ229" t="str">
            <v/>
          </cell>
          <cell r="BA229" t="str">
            <v/>
          </cell>
          <cell r="BB229" t="str">
            <v/>
          </cell>
          <cell r="BC229" t="str">
            <v/>
          </cell>
          <cell r="BD229" t="str">
            <v/>
          </cell>
          <cell r="BE229" t="str">
            <v/>
          </cell>
          <cell r="BF229" t="str">
            <v/>
          </cell>
          <cell r="BG229" t="str">
            <v/>
          </cell>
          <cell r="BH229" t="str">
            <v/>
          </cell>
          <cell r="BI229" t="str">
            <v/>
          </cell>
          <cell r="BJ229" t="str">
            <v/>
          </cell>
          <cell r="BK229" t="str">
            <v/>
          </cell>
          <cell r="BL229" t="str">
            <v/>
          </cell>
          <cell r="BM229" t="str">
            <v/>
          </cell>
          <cell r="BN229" t="str">
            <v/>
          </cell>
          <cell r="BO229" t="str">
            <v/>
          </cell>
          <cell r="BP229" t="str">
            <v/>
          </cell>
          <cell r="BQ229" t="str">
            <v/>
          </cell>
          <cell r="BR229" t="str">
            <v/>
          </cell>
          <cell r="BS229" t="str">
            <v/>
          </cell>
          <cell r="BT229" t="str">
            <v/>
          </cell>
          <cell r="BU229" t="str">
            <v/>
          </cell>
          <cell r="BV229" t="str">
            <v/>
          </cell>
          <cell r="BW229" t="str">
            <v/>
          </cell>
          <cell r="BX229" t="str">
            <v/>
          </cell>
          <cell r="BY229" t="str">
            <v/>
          </cell>
          <cell r="BZ229" t="str">
            <v/>
          </cell>
          <cell r="CA229" t="str">
            <v/>
          </cell>
          <cell r="CB229" t="str">
            <v/>
          </cell>
          <cell r="CC229" t="str">
            <v/>
          </cell>
          <cell r="CD229" t="str">
            <v/>
          </cell>
          <cell r="CE229" t="str">
            <v/>
          </cell>
          <cell r="CF229" t="str">
            <v/>
          </cell>
          <cell r="CG229" t="str">
            <v/>
          </cell>
          <cell r="CH229" t="str">
            <v/>
          </cell>
          <cell r="CI229" t="str">
            <v/>
          </cell>
          <cell r="CJ229" t="str">
            <v/>
          </cell>
          <cell r="CK229" t="str">
            <v/>
          </cell>
          <cell r="CL229" t="str">
            <v/>
          </cell>
          <cell r="CM229" t="str">
            <v/>
          </cell>
          <cell r="CN229" t="str">
            <v/>
          </cell>
          <cell r="CO229" t="str">
            <v/>
          </cell>
          <cell r="CP229" t="str">
            <v/>
          </cell>
          <cell r="CQ229" t="str">
            <v/>
          </cell>
          <cell r="CR229" t="str">
            <v/>
          </cell>
          <cell r="CS229" t="str">
            <v/>
          </cell>
          <cell r="CT229" t="str">
            <v/>
          </cell>
          <cell r="CU229" t="str">
            <v/>
          </cell>
          <cell r="CV229" t="str">
            <v/>
          </cell>
          <cell r="CW229" t="str">
            <v/>
          </cell>
          <cell r="CX229" t="str">
            <v/>
          </cell>
          <cell r="CY229" t="str">
            <v/>
          </cell>
          <cell r="CZ229" t="str">
            <v/>
          </cell>
          <cell r="DA229" t="str">
            <v/>
          </cell>
          <cell r="DB229" t="str">
            <v/>
          </cell>
          <cell r="DC229" t="str">
            <v/>
          </cell>
          <cell r="DD229" t="str">
            <v/>
          </cell>
          <cell r="DE229" t="str">
            <v/>
          </cell>
          <cell r="DF229" t="str">
            <v/>
          </cell>
          <cell r="DG229" t="str">
            <v/>
          </cell>
          <cell r="DH229" t="str">
            <v/>
          </cell>
          <cell r="DI229" t="str">
            <v/>
          </cell>
          <cell r="DJ229" t="str">
            <v/>
          </cell>
          <cell r="DK229" t="str">
            <v/>
          </cell>
          <cell r="DL229" t="str">
            <v/>
          </cell>
          <cell r="DM229" t="str">
            <v/>
          </cell>
          <cell r="DN229" t="str">
            <v/>
          </cell>
          <cell r="DO229" t="str">
            <v/>
          </cell>
          <cell r="DP229" t="str">
            <v/>
          </cell>
          <cell r="DQ229" t="str">
            <v/>
          </cell>
          <cell r="DR229" t="str">
            <v/>
          </cell>
          <cell r="DS229" t="str">
            <v/>
          </cell>
          <cell r="DT229" t="str">
            <v/>
          </cell>
          <cell r="DU229" t="str">
            <v/>
          </cell>
          <cell r="DV229" t="str">
            <v/>
          </cell>
          <cell r="DW229" t="str">
            <v/>
          </cell>
          <cell r="DX229" t="str">
            <v/>
          </cell>
          <cell r="DY229" t="str">
            <v/>
          </cell>
          <cell r="DZ229" t="str">
            <v/>
          </cell>
          <cell r="EA229" t="str">
            <v/>
          </cell>
          <cell r="EB229" t="str">
            <v/>
          </cell>
          <cell r="EC229" t="str">
            <v/>
          </cell>
          <cell r="ED229" t="str">
            <v/>
          </cell>
          <cell r="EE229" t="str">
            <v/>
          </cell>
          <cell r="EF229" t="str">
            <v/>
          </cell>
          <cell r="EG229" t="str">
            <v/>
          </cell>
          <cell r="EH229" t="str">
            <v/>
          </cell>
          <cell r="EI229" t="str">
            <v/>
          </cell>
          <cell r="EJ229" t="str">
            <v/>
          </cell>
          <cell r="EK229" t="str">
            <v/>
          </cell>
          <cell r="EL229" t="str">
            <v/>
          </cell>
          <cell r="EM229" t="str">
            <v/>
          </cell>
          <cell r="EN229" t="str">
            <v/>
          </cell>
          <cell r="EO229" t="str">
            <v/>
          </cell>
          <cell r="EP229" t="str">
            <v/>
          </cell>
          <cell r="EQ229" t="str">
            <v/>
          </cell>
          <cell r="ER229" t="str">
            <v/>
          </cell>
          <cell r="ES229" t="str">
            <v/>
          </cell>
          <cell r="ET229" t="str">
            <v/>
          </cell>
          <cell r="EU229" t="str">
            <v/>
          </cell>
          <cell r="EV229" t="str">
            <v/>
          </cell>
        </row>
        <row r="230">
          <cell r="V230" t="str">
            <v>+ or - Scheduled Date</v>
          </cell>
          <cell r="X230">
            <v>-22.220141999998305</v>
          </cell>
        </row>
        <row r="231">
          <cell r="N231" t="str">
            <v>ENGINEERING</v>
          </cell>
          <cell r="R231" t="str">
            <v>LEARNING QUEST II</v>
          </cell>
          <cell r="V231" t="str">
            <v>START DATE</v>
          </cell>
          <cell r="W231" t="str">
            <v>END     DATE</v>
          </cell>
          <cell r="X231">
            <v>7000</v>
          </cell>
          <cell r="Y231" t="str">
            <v>WK Count</v>
          </cell>
          <cell r="Z231" t="str">
            <v>Total Days</v>
          </cell>
        </row>
        <row r="232">
          <cell r="N232" t="str">
            <v>ENGINEERING</v>
          </cell>
          <cell r="R232" t="str">
            <v>LEARNING QUEST II</v>
          </cell>
          <cell r="T232" t="str">
            <v>ANIMATION PRODUCTION</v>
          </cell>
          <cell r="V232" t="str">
            <v>START DATE</v>
          </cell>
          <cell r="W232" t="str">
            <v>END     DATE</v>
          </cell>
          <cell r="X232">
            <v>7000</v>
          </cell>
          <cell r="Y232" t="str">
            <v>WK Count</v>
          </cell>
          <cell r="Z232" t="str">
            <v>Total Days</v>
          </cell>
          <cell r="AA232" t="str">
            <v/>
          </cell>
          <cell r="AB232" t="str">
            <v/>
          </cell>
          <cell r="AC232" t="str">
            <v/>
          </cell>
          <cell r="AD232" t="str">
            <v/>
          </cell>
          <cell r="AE232" t="str">
            <v/>
          </cell>
          <cell r="AF232" t="str">
            <v/>
          </cell>
          <cell r="AG232" t="str">
            <v/>
          </cell>
          <cell r="AH232" t="str">
            <v/>
          </cell>
          <cell r="AI232" t="str">
            <v/>
          </cell>
          <cell r="AJ232" t="str">
            <v/>
          </cell>
          <cell r="AK232" t="str">
            <v/>
          </cell>
          <cell r="AL232" t="str">
            <v/>
          </cell>
          <cell r="AM232" t="str">
            <v/>
          </cell>
          <cell r="AN232" t="str">
            <v/>
          </cell>
          <cell r="AO232" t="str">
            <v/>
          </cell>
          <cell r="AP232" t="str">
            <v/>
          </cell>
          <cell r="AQ232" t="str">
            <v/>
          </cell>
          <cell r="AR232" t="str">
            <v/>
          </cell>
          <cell r="AS232" t="str">
            <v/>
          </cell>
          <cell r="AT232" t="str">
            <v/>
          </cell>
          <cell r="AU232" t="str">
            <v/>
          </cell>
          <cell r="AV232" t="str">
            <v/>
          </cell>
          <cell r="AW232" t="str">
            <v/>
          </cell>
          <cell r="AX232" t="str">
            <v/>
          </cell>
          <cell r="AY232" t="str">
            <v/>
          </cell>
          <cell r="AZ232" t="str">
            <v/>
          </cell>
          <cell r="BA232" t="str">
            <v/>
          </cell>
          <cell r="BB232" t="str">
            <v/>
          </cell>
          <cell r="BC232" t="str">
            <v/>
          </cell>
          <cell r="BD232" t="str">
            <v/>
          </cell>
          <cell r="BE232" t="str">
            <v/>
          </cell>
          <cell r="BF232" t="str">
            <v/>
          </cell>
          <cell r="BG232" t="str">
            <v/>
          </cell>
          <cell r="BH232" t="str">
            <v/>
          </cell>
          <cell r="BI232" t="str">
            <v/>
          </cell>
          <cell r="BJ232" t="str">
            <v/>
          </cell>
          <cell r="BK232" t="str">
            <v/>
          </cell>
          <cell r="BL232" t="str">
            <v/>
          </cell>
          <cell r="BM232" t="str">
            <v/>
          </cell>
          <cell r="BN232" t="str">
            <v/>
          </cell>
          <cell r="BO232" t="str">
            <v/>
          </cell>
          <cell r="BP232" t="str">
            <v/>
          </cell>
          <cell r="BQ232" t="str">
            <v/>
          </cell>
          <cell r="BR232" t="str">
            <v/>
          </cell>
          <cell r="BS232" t="str">
            <v/>
          </cell>
          <cell r="BT232" t="str">
            <v/>
          </cell>
          <cell r="BU232" t="str">
            <v/>
          </cell>
          <cell r="BV232" t="str">
            <v/>
          </cell>
          <cell r="BW232" t="str">
            <v/>
          </cell>
          <cell r="BX232" t="str">
            <v/>
          </cell>
          <cell r="BY232">
            <v>35905</v>
          </cell>
          <cell r="BZ232">
            <v>35912</v>
          </cell>
          <cell r="CA232">
            <v>35919</v>
          </cell>
          <cell r="CB232">
            <v>35926</v>
          </cell>
          <cell r="CC232">
            <v>35933</v>
          </cell>
          <cell r="CD232">
            <v>35940</v>
          </cell>
          <cell r="CE232">
            <v>35947</v>
          </cell>
          <cell r="CF232">
            <v>35954</v>
          </cell>
          <cell r="CG232">
            <v>35961</v>
          </cell>
          <cell r="CH232">
            <v>35968</v>
          </cell>
          <cell r="CI232">
            <v>35975</v>
          </cell>
          <cell r="CJ232">
            <v>35982</v>
          </cell>
          <cell r="CK232">
            <v>35989</v>
          </cell>
          <cell r="CL232">
            <v>35996</v>
          </cell>
          <cell r="CM232">
            <v>36003</v>
          </cell>
          <cell r="CN232">
            <v>36010</v>
          </cell>
          <cell r="CO232" t="str">
            <v/>
          </cell>
          <cell r="CP232" t="str">
            <v/>
          </cell>
          <cell r="CQ232" t="str">
            <v/>
          </cell>
          <cell r="CR232" t="str">
            <v/>
          </cell>
          <cell r="CS232" t="str">
            <v/>
          </cell>
          <cell r="CT232" t="str">
            <v/>
          </cell>
          <cell r="CU232" t="str">
            <v/>
          </cell>
          <cell r="CV232" t="str">
            <v/>
          </cell>
          <cell r="CW232" t="str">
            <v/>
          </cell>
          <cell r="CX232" t="str">
            <v/>
          </cell>
          <cell r="CY232" t="str">
            <v/>
          </cell>
          <cell r="CZ232" t="str">
            <v/>
          </cell>
          <cell r="DA232" t="str">
            <v/>
          </cell>
          <cell r="DB232" t="str">
            <v/>
          </cell>
          <cell r="DC232" t="str">
            <v/>
          </cell>
          <cell r="DD232" t="str">
            <v/>
          </cell>
          <cell r="DE232" t="str">
            <v/>
          </cell>
          <cell r="DF232" t="str">
            <v/>
          </cell>
          <cell r="DG232" t="str">
            <v/>
          </cell>
          <cell r="DH232" t="str">
            <v/>
          </cell>
          <cell r="DI232" t="str">
            <v/>
          </cell>
          <cell r="DJ232" t="str">
            <v/>
          </cell>
          <cell r="DK232" t="str">
            <v/>
          </cell>
          <cell r="DL232" t="str">
            <v/>
          </cell>
          <cell r="DM232" t="str">
            <v/>
          </cell>
          <cell r="DN232" t="str">
            <v/>
          </cell>
          <cell r="DO232" t="str">
            <v/>
          </cell>
          <cell r="DP232" t="str">
            <v/>
          </cell>
          <cell r="DQ232" t="str">
            <v/>
          </cell>
          <cell r="DR232" t="str">
            <v/>
          </cell>
          <cell r="DS232" t="str">
            <v/>
          </cell>
          <cell r="DT232" t="str">
            <v/>
          </cell>
          <cell r="DU232" t="str">
            <v/>
          </cell>
          <cell r="DV232" t="str">
            <v/>
          </cell>
          <cell r="DW232" t="str">
            <v/>
          </cell>
          <cell r="DX232" t="str">
            <v/>
          </cell>
          <cell r="DY232" t="str">
            <v/>
          </cell>
          <cell r="DZ232" t="str">
            <v/>
          </cell>
          <cell r="EA232" t="str">
            <v/>
          </cell>
          <cell r="EB232" t="str">
            <v/>
          </cell>
          <cell r="EC232" t="str">
            <v/>
          </cell>
          <cell r="ED232" t="str">
            <v/>
          </cell>
          <cell r="EE232" t="str">
            <v/>
          </cell>
          <cell r="EF232" t="str">
            <v/>
          </cell>
          <cell r="EG232" t="str">
            <v/>
          </cell>
          <cell r="EH232" t="str">
            <v/>
          </cell>
          <cell r="EI232" t="str">
            <v/>
          </cell>
          <cell r="EJ232" t="str">
            <v/>
          </cell>
          <cell r="EK232" t="str">
            <v/>
          </cell>
          <cell r="EL232" t="str">
            <v/>
          </cell>
          <cell r="EM232" t="str">
            <v/>
          </cell>
          <cell r="EN232" t="str">
            <v/>
          </cell>
          <cell r="EO232" t="str">
            <v/>
          </cell>
          <cell r="EP232" t="str">
            <v/>
          </cell>
          <cell r="EQ232" t="str">
            <v/>
          </cell>
          <cell r="ER232" t="str">
            <v/>
          </cell>
          <cell r="ES232" t="str">
            <v/>
          </cell>
          <cell r="ET232" t="str">
            <v/>
          </cell>
          <cell r="EU232" t="str">
            <v/>
          </cell>
          <cell r="EV232" t="str">
            <v/>
          </cell>
        </row>
        <row r="233">
          <cell r="A233" t="str">
            <v>PREP</v>
          </cell>
          <cell r="F233" t="str">
            <v>ANIMATION</v>
          </cell>
          <cell r="I233" t="str">
            <v>INK &amp; PAINT</v>
          </cell>
          <cell r="L233" t="str">
            <v>ALPHA</v>
          </cell>
          <cell r="N233" t="str">
            <v>BETA</v>
          </cell>
          <cell r="P233" t="str">
            <v>RTM</v>
          </cell>
          <cell r="R233" t="str">
            <v>STREET</v>
          </cell>
          <cell r="T233" t="str">
            <v>ANIMATION PRODUCTION</v>
          </cell>
          <cell r="V233">
            <v>35905</v>
          </cell>
          <cell r="W233">
            <v>36017</v>
          </cell>
          <cell r="X233">
            <v>500</v>
          </cell>
          <cell r="Y233">
            <v>16</v>
          </cell>
          <cell r="Z233">
            <v>112</v>
          </cell>
          <cell r="AA233" t="str">
            <v/>
          </cell>
          <cell r="AB233" t="str">
            <v/>
          </cell>
          <cell r="AC233" t="str">
            <v/>
          </cell>
          <cell r="AD233" t="str">
            <v/>
          </cell>
          <cell r="AE233" t="str">
            <v/>
          </cell>
          <cell r="AF233" t="str">
            <v/>
          </cell>
          <cell r="AG233" t="str">
            <v/>
          </cell>
          <cell r="AH233" t="str">
            <v/>
          </cell>
          <cell r="AI233" t="str">
            <v/>
          </cell>
          <cell r="AJ233" t="str">
            <v/>
          </cell>
          <cell r="AK233" t="str">
            <v/>
          </cell>
          <cell r="AL233" t="str">
            <v/>
          </cell>
          <cell r="AM233" t="str">
            <v/>
          </cell>
          <cell r="AN233" t="str">
            <v/>
          </cell>
          <cell r="AO233" t="str">
            <v/>
          </cell>
          <cell r="AP233" t="str">
            <v/>
          </cell>
          <cell r="AQ233" t="str">
            <v/>
          </cell>
          <cell r="AR233" t="str">
            <v/>
          </cell>
          <cell r="AS233" t="str">
            <v/>
          </cell>
          <cell r="AT233" t="str">
            <v/>
          </cell>
          <cell r="AU233" t="str">
            <v/>
          </cell>
          <cell r="AV233" t="str">
            <v/>
          </cell>
          <cell r="AW233" t="str">
            <v/>
          </cell>
          <cell r="AX233" t="str">
            <v/>
          </cell>
          <cell r="AY233" t="str">
            <v/>
          </cell>
          <cell r="AZ233" t="str">
            <v/>
          </cell>
          <cell r="BA233" t="str">
            <v/>
          </cell>
          <cell r="BB233" t="str">
            <v/>
          </cell>
          <cell r="BC233" t="str">
            <v/>
          </cell>
          <cell r="BD233" t="str">
            <v/>
          </cell>
          <cell r="BE233" t="str">
            <v/>
          </cell>
          <cell r="BF233" t="str">
            <v/>
          </cell>
          <cell r="BG233" t="str">
            <v/>
          </cell>
          <cell r="BH233" t="str">
            <v/>
          </cell>
          <cell r="BI233" t="str">
            <v/>
          </cell>
          <cell r="BJ233" t="str">
            <v/>
          </cell>
          <cell r="BK233" t="str">
            <v/>
          </cell>
          <cell r="BL233" t="str">
            <v/>
          </cell>
          <cell r="BM233" t="str">
            <v/>
          </cell>
          <cell r="BN233" t="str">
            <v/>
          </cell>
          <cell r="BO233" t="str">
            <v/>
          </cell>
          <cell r="BP233" t="str">
            <v/>
          </cell>
          <cell r="BQ233" t="str">
            <v/>
          </cell>
          <cell r="BR233" t="str">
            <v/>
          </cell>
          <cell r="BS233" t="str">
            <v/>
          </cell>
          <cell r="BT233" t="str">
            <v/>
          </cell>
          <cell r="BU233" t="str">
            <v/>
          </cell>
          <cell r="BV233" t="str">
            <v/>
          </cell>
          <cell r="BW233" t="str">
            <v/>
          </cell>
          <cell r="BX233" t="str">
            <v/>
          </cell>
          <cell r="BY233">
            <v>35905</v>
          </cell>
          <cell r="BZ233">
            <v>35912</v>
          </cell>
          <cell r="CA233">
            <v>35919</v>
          </cell>
          <cell r="CB233">
            <v>35926</v>
          </cell>
          <cell r="CC233">
            <v>35933</v>
          </cell>
          <cell r="CD233">
            <v>35940</v>
          </cell>
          <cell r="CE233">
            <v>35947</v>
          </cell>
          <cell r="CF233">
            <v>35954</v>
          </cell>
          <cell r="CG233">
            <v>35961</v>
          </cell>
          <cell r="CH233">
            <v>35968</v>
          </cell>
          <cell r="CI233">
            <v>35975</v>
          </cell>
          <cell r="CJ233">
            <v>35982</v>
          </cell>
          <cell r="CK233">
            <v>35989</v>
          </cell>
          <cell r="CL233">
            <v>35996</v>
          </cell>
          <cell r="CM233">
            <v>36003</v>
          </cell>
          <cell r="CN233">
            <v>36010</v>
          </cell>
          <cell r="CO233" t="str">
            <v/>
          </cell>
          <cell r="CP233" t="str">
            <v/>
          </cell>
          <cell r="CQ233" t="str">
            <v/>
          </cell>
          <cell r="CR233" t="str">
            <v/>
          </cell>
          <cell r="CS233" t="str">
            <v/>
          </cell>
          <cell r="CT233" t="str">
            <v/>
          </cell>
          <cell r="CU233" t="str">
            <v/>
          </cell>
          <cell r="CV233" t="str">
            <v/>
          </cell>
          <cell r="CW233" t="str">
            <v/>
          </cell>
          <cell r="CX233" t="str">
            <v/>
          </cell>
          <cell r="CY233" t="str">
            <v/>
          </cell>
          <cell r="CZ233" t="str">
            <v/>
          </cell>
          <cell r="DA233" t="str">
            <v/>
          </cell>
          <cell r="DB233" t="str">
            <v/>
          </cell>
          <cell r="DC233" t="str">
            <v/>
          </cell>
          <cell r="DD233" t="str">
            <v/>
          </cell>
          <cell r="DE233" t="str">
            <v/>
          </cell>
          <cell r="DF233" t="str">
            <v/>
          </cell>
          <cell r="DG233" t="str">
            <v/>
          </cell>
          <cell r="DH233" t="str">
            <v/>
          </cell>
          <cell r="DI233" t="str">
            <v/>
          </cell>
          <cell r="DJ233" t="str">
            <v/>
          </cell>
          <cell r="DK233" t="str">
            <v/>
          </cell>
          <cell r="DL233" t="str">
            <v/>
          </cell>
          <cell r="DM233" t="str">
            <v/>
          </cell>
          <cell r="DN233" t="str">
            <v/>
          </cell>
          <cell r="DO233" t="str">
            <v/>
          </cell>
          <cell r="DP233" t="str">
            <v/>
          </cell>
          <cell r="DQ233" t="str">
            <v/>
          </cell>
          <cell r="DR233" t="str">
            <v/>
          </cell>
          <cell r="DS233" t="str">
            <v/>
          </cell>
          <cell r="DT233" t="str">
            <v/>
          </cell>
          <cell r="DU233" t="str">
            <v/>
          </cell>
          <cell r="DV233" t="str">
            <v/>
          </cell>
          <cell r="DW233" t="str">
            <v/>
          </cell>
          <cell r="DX233" t="str">
            <v/>
          </cell>
          <cell r="DY233" t="str">
            <v/>
          </cell>
          <cell r="DZ233" t="str">
            <v/>
          </cell>
          <cell r="EA233" t="str">
            <v/>
          </cell>
          <cell r="EB233" t="str">
            <v/>
          </cell>
          <cell r="EC233" t="str">
            <v/>
          </cell>
          <cell r="ED233" t="str">
            <v/>
          </cell>
          <cell r="EE233" t="str">
            <v/>
          </cell>
          <cell r="EF233" t="str">
            <v/>
          </cell>
          <cell r="EG233" t="str">
            <v/>
          </cell>
          <cell r="EH233" t="str">
            <v/>
          </cell>
          <cell r="EI233" t="str">
            <v/>
          </cell>
          <cell r="EJ233" t="str">
            <v/>
          </cell>
          <cell r="EK233" t="str">
            <v/>
          </cell>
          <cell r="EL233" t="str">
            <v/>
          </cell>
          <cell r="EM233" t="str">
            <v/>
          </cell>
          <cell r="EN233" t="str">
            <v/>
          </cell>
          <cell r="EO233" t="str">
            <v/>
          </cell>
          <cell r="EP233" t="str">
            <v/>
          </cell>
          <cell r="EQ233" t="str">
            <v/>
          </cell>
          <cell r="ER233" t="str">
            <v/>
          </cell>
          <cell r="ES233" t="str">
            <v/>
          </cell>
          <cell r="ET233" t="str">
            <v/>
          </cell>
          <cell r="EU233" t="str">
            <v/>
          </cell>
          <cell r="EV233" t="str">
            <v/>
          </cell>
        </row>
        <row r="234">
          <cell r="A234" t="str">
            <v>PREP</v>
          </cell>
          <cell r="B234" t="str">
            <v>Days</v>
          </cell>
          <cell r="F234" t="str">
            <v>ANIMATION</v>
          </cell>
          <cell r="G234" t="str">
            <v>Days</v>
          </cell>
          <cell r="H234" t="str">
            <v>Frames</v>
          </cell>
          <cell r="I234" t="str">
            <v>INK &amp; PAINT</v>
          </cell>
          <cell r="J234" t="str">
            <v>Days</v>
          </cell>
          <cell r="L234" t="str">
            <v>ALPHA</v>
          </cell>
          <cell r="N234" t="str">
            <v>BETA</v>
          </cell>
          <cell r="P234" t="str">
            <v>RTM</v>
          </cell>
          <cell r="R234" t="str">
            <v>STREET</v>
          </cell>
          <cell r="T234" t="str">
            <v>Prep Projection</v>
          </cell>
          <cell r="V234">
            <v>35905</v>
          </cell>
          <cell r="W234">
            <v>36017</v>
          </cell>
          <cell r="X234">
            <v>500</v>
          </cell>
          <cell r="Y234">
            <v>16</v>
          </cell>
          <cell r="Z234">
            <v>112</v>
          </cell>
          <cell r="AA234" t="str">
            <v/>
          </cell>
          <cell r="AB234" t="str">
            <v/>
          </cell>
          <cell r="AC234" t="str">
            <v/>
          </cell>
          <cell r="AD234" t="str">
            <v/>
          </cell>
          <cell r="AE234" t="str">
            <v/>
          </cell>
          <cell r="AF234" t="str">
            <v/>
          </cell>
          <cell r="AG234" t="str">
            <v/>
          </cell>
          <cell r="AH234" t="str">
            <v/>
          </cell>
          <cell r="AI234" t="str">
            <v/>
          </cell>
          <cell r="AJ234" t="str">
            <v/>
          </cell>
          <cell r="AK234" t="str">
            <v/>
          </cell>
          <cell r="AL234" t="str">
            <v/>
          </cell>
          <cell r="AM234" t="str">
            <v/>
          </cell>
          <cell r="AN234" t="str">
            <v/>
          </cell>
          <cell r="AO234" t="str">
            <v/>
          </cell>
          <cell r="AP234" t="str">
            <v/>
          </cell>
          <cell r="AQ234" t="str">
            <v/>
          </cell>
          <cell r="AR234" t="str">
            <v/>
          </cell>
          <cell r="AS234" t="str">
            <v/>
          </cell>
          <cell r="AT234" t="str">
            <v/>
          </cell>
          <cell r="AU234" t="str">
            <v/>
          </cell>
          <cell r="AV234" t="str">
            <v/>
          </cell>
          <cell r="AW234" t="str">
            <v/>
          </cell>
          <cell r="AX234" t="str">
            <v/>
          </cell>
          <cell r="AY234" t="str">
            <v/>
          </cell>
          <cell r="AZ234" t="str">
            <v/>
          </cell>
          <cell r="BA234" t="str">
            <v/>
          </cell>
          <cell r="BB234" t="str">
            <v/>
          </cell>
          <cell r="BC234" t="str">
            <v/>
          </cell>
          <cell r="BD234" t="str">
            <v/>
          </cell>
          <cell r="BE234" t="str">
            <v/>
          </cell>
          <cell r="BF234" t="str">
            <v/>
          </cell>
          <cell r="BG234" t="str">
            <v/>
          </cell>
          <cell r="BH234" t="str">
            <v/>
          </cell>
          <cell r="BI234" t="str">
            <v/>
          </cell>
          <cell r="BJ234" t="str">
            <v/>
          </cell>
          <cell r="BK234" t="str">
            <v/>
          </cell>
          <cell r="BL234" t="str">
            <v/>
          </cell>
          <cell r="BM234" t="str">
            <v/>
          </cell>
          <cell r="BN234" t="str">
            <v/>
          </cell>
          <cell r="BO234" t="str">
            <v/>
          </cell>
          <cell r="BP234" t="str">
            <v/>
          </cell>
          <cell r="BQ234" t="str">
            <v/>
          </cell>
          <cell r="BR234" t="str">
            <v/>
          </cell>
          <cell r="BS234" t="str">
            <v/>
          </cell>
          <cell r="BT234" t="str">
            <v/>
          </cell>
          <cell r="BU234" t="str">
            <v/>
          </cell>
          <cell r="BV234" t="str">
            <v/>
          </cell>
          <cell r="BW234" t="str">
            <v/>
          </cell>
          <cell r="BX234" t="str">
            <v/>
          </cell>
          <cell r="BY234">
            <v>125</v>
          </cell>
          <cell r="BZ234">
            <v>250</v>
          </cell>
          <cell r="CA234">
            <v>375</v>
          </cell>
          <cell r="CB234">
            <v>500</v>
          </cell>
          <cell r="CC234">
            <v>500</v>
          </cell>
          <cell r="CD234">
            <v>500</v>
          </cell>
          <cell r="CE234">
            <v>500</v>
          </cell>
          <cell r="CF234">
            <v>500</v>
          </cell>
          <cell r="CG234">
            <v>500</v>
          </cell>
          <cell r="CH234">
            <v>500</v>
          </cell>
          <cell r="CI234">
            <v>500</v>
          </cell>
          <cell r="CJ234">
            <v>500</v>
          </cell>
          <cell r="CK234">
            <v>500</v>
          </cell>
          <cell r="CL234">
            <v>500</v>
          </cell>
          <cell r="CM234">
            <v>500</v>
          </cell>
          <cell r="CN234">
            <v>500</v>
          </cell>
          <cell r="CO234" t="str">
            <v/>
          </cell>
          <cell r="CP234" t="str">
            <v/>
          </cell>
          <cell r="CQ234" t="str">
            <v/>
          </cell>
          <cell r="CR234" t="str">
            <v/>
          </cell>
          <cell r="CS234" t="str">
            <v/>
          </cell>
          <cell r="CT234" t="str">
            <v/>
          </cell>
          <cell r="CU234" t="str">
            <v/>
          </cell>
          <cell r="CV234" t="str">
            <v/>
          </cell>
          <cell r="CW234" t="str">
            <v/>
          </cell>
          <cell r="CX234" t="str">
            <v/>
          </cell>
          <cell r="CY234" t="str">
            <v/>
          </cell>
          <cell r="CZ234" t="str">
            <v/>
          </cell>
          <cell r="DA234" t="str">
            <v/>
          </cell>
          <cell r="DB234" t="str">
            <v/>
          </cell>
          <cell r="DC234" t="str">
            <v/>
          </cell>
          <cell r="DD234" t="str">
            <v/>
          </cell>
          <cell r="DE234" t="str">
            <v/>
          </cell>
          <cell r="DF234" t="str">
            <v/>
          </cell>
          <cell r="DG234" t="str">
            <v/>
          </cell>
          <cell r="DH234" t="str">
            <v/>
          </cell>
          <cell r="DI234" t="str">
            <v/>
          </cell>
          <cell r="DJ234" t="str">
            <v/>
          </cell>
          <cell r="DK234" t="str">
            <v/>
          </cell>
          <cell r="DL234" t="str">
            <v/>
          </cell>
          <cell r="DM234" t="str">
            <v/>
          </cell>
          <cell r="DN234" t="str">
            <v/>
          </cell>
          <cell r="DO234" t="str">
            <v/>
          </cell>
          <cell r="DP234" t="str">
            <v/>
          </cell>
          <cell r="DQ234" t="str">
            <v/>
          </cell>
          <cell r="DR234" t="str">
            <v/>
          </cell>
          <cell r="DS234" t="str">
            <v/>
          </cell>
          <cell r="DT234" t="str">
            <v/>
          </cell>
          <cell r="DU234" t="str">
            <v/>
          </cell>
          <cell r="DV234" t="str">
            <v/>
          </cell>
          <cell r="DW234" t="str">
            <v/>
          </cell>
          <cell r="DX234" t="str">
            <v/>
          </cell>
          <cell r="DY234" t="str">
            <v/>
          </cell>
          <cell r="DZ234" t="str">
            <v/>
          </cell>
          <cell r="EA234" t="str">
            <v/>
          </cell>
          <cell r="EB234" t="str">
            <v/>
          </cell>
          <cell r="EC234" t="str">
            <v/>
          </cell>
          <cell r="ED234" t="str">
            <v/>
          </cell>
          <cell r="EE234" t="str">
            <v/>
          </cell>
          <cell r="EF234" t="str">
            <v/>
          </cell>
          <cell r="EG234" t="str">
            <v/>
          </cell>
          <cell r="EH234" t="str">
            <v/>
          </cell>
          <cell r="EI234" t="str">
            <v/>
          </cell>
          <cell r="EJ234" t="str">
            <v/>
          </cell>
          <cell r="EK234" t="str">
            <v/>
          </cell>
          <cell r="EL234" t="str">
            <v/>
          </cell>
          <cell r="EM234" t="str">
            <v/>
          </cell>
          <cell r="EN234" t="str">
            <v/>
          </cell>
          <cell r="EO234" t="str">
            <v/>
          </cell>
          <cell r="EP234" t="str">
            <v/>
          </cell>
          <cell r="EQ234" t="str">
            <v/>
          </cell>
          <cell r="ER234" t="str">
            <v/>
          </cell>
          <cell r="ES234" t="str">
            <v/>
          </cell>
          <cell r="ET234" t="str">
            <v/>
          </cell>
          <cell r="EU234" t="str">
            <v/>
          </cell>
          <cell r="EV234" t="str">
            <v/>
          </cell>
        </row>
        <row r="235">
          <cell r="A235" t="str">
            <v>Wks</v>
          </cell>
          <cell r="B235" t="str">
            <v>Days</v>
          </cell>
          <cell r="F235" t="str">
            <v>Wks</v>
          </cell>
          <cell r="G235" t="str">
            <v>Days</v>
          </cell>
          <cell r="H235" t="str">
            <v>Frames</v>
          </cell>
          <cell r="I235" t="str">
            <v>Wks</v>
          </cell>
          <cell r="J235" t="str">
            <v>Days</v>
          </cell>
          <cell r="K235">
            <v>21</v>
          </cell>
          <cell r="M235">
            <v>29</v>
          </cell>
          <cell r="O235">
            <v>29</v>
          </cell>
          <cell r="Q235">
            <v>29</v>
          </cell>
          <cell r="R235">
            <v>36312</v>
          </cell>
          <cell r="T235" t="str">
            <v>Animation Projection</v>
          </cell>
          <cell r="V235">
            <v>35933</v>
          </cell>
          <cell r="W235">
            <v>36061</v>
          </cell>
          <cell r="X235">
            <v>500</v>
          </cell>
          <cell r="Y235">
            <v>19</v>
          </cell>
          <cell r="Z235">
            <v>128</v>
          </cell>
          <cell r="AA235" t="str">
            <v/>
          </cell>
          <cell r="AB235" t="str">
            <v/>
          </cell>
          <cell r="AC235" t="str">
            <v/>
          </cell>
          <cell r="AD235" t="str">
            <v/>
          </cell>
          <cell r="AE235" t="str">
            <v/>
          </cell>
          <cell r="AF235" t="str">
            <v/>
          </cell>
          <cell r="AG235" t="str">
            <v/>
          </cell>
          <cell r="AH235" t="str">
            <v/>
          </cell>
          <cell r="AI235" t="str">
            <v/>
          </cell>
          <cell r="AJ235" t="str">
            <v/>
          </cell>
          <cell r="AK235" t="str">
            <v/>
          </cell>
          <cell r="AL235" t="str">
            <v/>
          </cell>
          <cell r="AM235" t="str">
            <v/>
          </cell>
          <cell r="AN235" t="str">
            <v/>
          </cell>
          <cell r="AO235" t="str">
            <v/>
          </cell>
          <cell r="AP235" t="str">
            <v/>
          </cell>
          <cell r="AQ235" t="str">
            <v/>
          </cell>
          <cell r="AR235" t="str">
            <v/>
          </cell>
          <cell r="AS235" t="str">
            <v/>
          </cell>
          <cell r="AT235" t="str">
            <v/>
          </cell>
          <cell r="AU235" t="str">
            <v/>
          </cell>
          <cell r="AV235" t="str">
            <v/>
          </cell>
          <cell r="AW235" t="str">
            <v/>
          </cell>
          <cell r="AX235" t="str">
            <v/>
          </cell>
          <cell r="AY235" t="str">
            <v/>
          </cell>
          <cell r="AZ235" t="str">
            <v/>
          </cell>
          <cell r="BA235" t="str">
            <v/>
          </cell>
          <cell r="BB235" t="str">
            <v/>
          </cell>
          <cell r="BC235" t="str">
            <v/>
          </cell>
          <cell r="BD235" t="str">
            <v/>
          </cell>
          <cell r="BE235" t="str">
            <v/>
          </cell>
          <cell r="BF235" t="str">
            <v/>
          </cell>
          <cell r="BG235" t="str">
            <v/>
          </cell>
          <cell r="BH235" t="str">
            <v/>
          </cell>
          <cell r="BI235" t="str">
            <v/>
          </cell>
          <cell r="BJ235" t="str">
            <v/>
          </cell>
          <cell r="BK235" t="str">
            <v/>
          </cell>
          <cell r="BL235" t="str">
            <v/>
          </cell>
          <cell r="BM235" t="str">
            <v/>
          </cell>
          <cell r="BN235" t="str">
            <v/>
          </cell>
          <cell r="BO235" t="str">
            <v/>
          </cell>
          <cell r="BP235" t="str">
            <v/>
          </cell>
          <cell r="BQ235" t="str">
            <v/>
          </cell>
          <cell r="BR235" t="str">
            <v/>
          </cell>
          <cell r="BS235" t="str">
            <v/>
          </cell>
          <cell r="BT235" t="str">
            <v/>
          </cell>
          <cell r="BU235" t="str">
            <v/>
          </cell>
          <cell r="BV235" t="str">
            <v/>
          </cell>
          <cell r="BW235" t="str">
            <v/>
          </cell>
          <cell r="BX235" t="str">
            <v/>
          </cell>
          <cell r="BY235" t="str">
            <v/>
          </cell>
          <cell r="BZ235" t="str">
            <v/>
          </cell>
          <cell r="CA235" t="str">
            <v/>
          </cell>
          <cell r="CB235" t="str">
            <v/>
          </cell>
          <cell r="CC235">
            <v>0</v>
          </cell>
          <cell r="CD235">
            <v>0</v>
          </cell>
          <cell r="CE235">
            <v>0</v>
          </cell>
          <cell r="CF235">
            <v>125</v>
          </cell>
          <cell r="CG235">
            <v>250</v>
          </cell>
          <cell r="CH235">
            <v>375</v>
          </cell>
          <cell r="CI235">
            <v>500</v>
          </cell>
          <cell r="CJ235">
            <v>500</v>
          </cell>
          <cell r="CK235">
            <v>500</v>
          </cell>
          <cell r="CL235">
            <v>500</v>
          </cell>
          <cell r="CM235">
            <v>500</v>
          </cell>
          <cell r="CN235">
            <v>500</v>
          </cell>
          <cell r="CO235">
            <v>500</v>
          </cell>
          <cell r="CP235">
            <v>500</v>
          </cell>
          <cell r="CQ235">
            <v>500</v>
          </cell>
          <cell r="CR235">
            <v>500</v>
          </cell>
          <cell r="CS235">
            <v>500</v>
          </cell>
          <cell r="CT235">
            <v>500</v>
          </cell>
          <cell r="CU235">
            <v>500</v>
          </cell>
          <cell r="CV235" t="str">
            <v/>
          </cell>
          <cell r="CW235" t="str">
            <v/>
          </cell>
          <cell r="CX235" t="str">
            <v/>
          </cell>
          <cell r="CY235" t="str">
            <v/>
          </cell>
          <cell r="CZ235" t="str">
            <v/>
          </cell>
          <cell r="DA235" t="str">
            <v/>
          </cell>
          <cell r="DB235" t="str">
            <v/>
          </cell>
          <cell r="DC235" t="str">
            <v/>
          </cell>
          <cell r="DD235" t="str">
            <v/>
          </cell>
          <cell r="DE235" t="str">
            <v/>
          </cell>
          <cell r="DF235" t="str">
            <v/>
          </cell>
          <cell r="DG235" t="str">
            <v/>
          </cell>
          <cell r="DH235" t="str">
            <v/>
          </cell>
          <cell r="DI235" t="str">
            <v/>
          </cell>
          <cell r="DJ235" t="str">
            <v/>
          </cell>
          <cell r="DK235" t="str">
            <v/>
          </cell>
          <cell r="DL235" t="str">
            <v/>
          </cell>
          <cell r="DM235" t="str">
            <v/>
          </cell>
          <cell r="DN235" t="str">
            <v/>
          </cell>
          <cell r="DO235" t="str">
            <v/>
          </cell>
          <cell r="DP235" t="str">
            <v/>
          </cell>
          <cell r="DQ235" t="str">
            <v/>
          </cell>
          <cell r="DR235" t="str">
            <v/>
          </cell>
          <cell r="DS235" t="str">
            <v/>
          </cell>
          <cell r="DT235" t="str">
            <v/>
          </cell>
          <cell r="DU235" t="str">
            <v/>
          </cell>
          <cell r="DV235" t="str">
            <v/>
          </cell>
          <cell r="DW235" t="str">
            <v/>
          </cell>
          <cell r="DX235" t="str">
            <v/>
          </cell>
          <cell r="DY235" t="str">
            <v/>
          </cell>
          <cell r="DZ235" t="str">
            <v/>
          </cell>
          <cell r="EA235" t="str">
            <v/>
          </cell>
          <cell r="EB235" t="str">
            <v/>
          </cell>
          <cell r="EC235" t="str">
            <v/>
          </cell>
          <cell r="ED235" t="str">
            <v/>
          </cell>
          <cell r="EE235" t="str">
            <v/>
          </cell>
          <cell r="EF235" t="str">
            <v/>
          </cell>
          <cell r="EG235" t="str">
            <v/>
          </cell>
          <cell r="EH235" t="str">
            <v/>
          </cell>
          <cell r="EI235" t="str">
            <v/>
          </cell>
          <cell r="EJ235" t="str">
            <v/>
          </cell>
          <cell r="EK235" t="str">
            <v/>
          </cell>
          <cell r="EL235" t="str">
            <v/>
          </cell>
          <cell r="EM235" t="str">
            <v/>
          </cell>
          <cell r="EN235" t="str">
            <v/>
          </cell>
          <cell r="EO235" t="str">
            <v/>
          </cell>
          <cell r="EP235" t="str">
            <v/>
          </cell>
          <cell r="EQ235" t="str">
            <v/>
          </cell>
          <cell r="ER235" t="str">
            <v/>
          </cell>
          <cell r="ES235" t="str">
            <v/>
          </cell>
          <cell r="ET235" t="str">
            <v/>
          </cell>
          <cell r="EU235" t="str">
            <v/>
          </cell>
          <cell r="EV235" t="str">
            <v/>
          </cell>
        </row>
        <row r="236">
          <cell r="A236">
            <v>14</v>
          </cell>
          <cell r="B236">
            <v>112</v>
          </cell>
          <cell r="F236">
            <v>14</v>
          </cell>
          <cell r="G236">
            <v>128</v>
          </cell>
          <cell r="H236">
            <v>7000</v>
          </cell>
          <cell r="I236">
            <v>14</v>
          </cell>
          <cell r="J236">
            <v>112</v>
          </cell>
          <cell r="K236">
            <v>21</v>
          </cell>
          <cell r="M236">
            <v>29</v>
          </cell>
          <cell r="O236">
            <v>29</v>
          </cell>
          <cell r="Q236">
            <v>29</v>
          </cell>
          <cell r="R236">
            <v>36312</v>
          </cell>
          <cell r="T236" t="str">
            <v>Ink &amp; Paint Projection</v>
          </cell>
          <cell r="V236">
            <v>35963</v>
          </cell>
          <cell r="W236">
            <v>36075</v>
          </cell>
          <cell r="X236">
            <v>500</v>
          </cell>
          <cell r="Y236">
            <v>16</v>
          </cell>
          <cell r="Z236">
            <v>112</v>
          </cell>
          <cell r="AA236" t="str">
            <v/>
          </cell>
          <cell r="AB236" t="str">
            <v/>
          </cell>
          <cell r="AC236" t="str">
            <v/>
          </cell>
          <cell r="AD236" t="str">
            <v/>
          </cell>
          <cell r="AE236" t="str">
            <v/>
          </cell>
          <cell r="AF236" t="str">
            <v/>
          </cell>
          <cell r="AG236" t="str">
            <v/>
          </cell>
          <cell r="AH236" t="str">
            <v/>
          </cell>
          <cell r="AI236" t="str">
            <v/>
          </cell>
          <cell r="AJ236" t="str">
            <v/>
          </cell>
          <cell r="AK236" t="str">
            <v/>
          </cell>
          <cell r="AL236" t="str">
            <v/>
          </cell>
          <cell r="AM236" t="str">
            <v/>
          </cell>
          <cell r="AN236" t="str">
            <v/>
          </cell>
          <cell r="AO236" t="str">
            <v/>
          </cell>
          <cell r="AP236" t="str">
            <v/>
          </cell>
          <cell r="AQ236" t="str">
            <v/>
          </cell>
          <cell r="AR236" t="str">
            <v/>
          </cell>
          <cell r="AS236" t="str">
            <v/>
          </cell>
          <cell r="AT236" t="str">
            <v/>
          </cell>
          <cell r="AU236" t="str">
            <v/>
          </cell>
          <cell r="AV236" t="str">
            <v/>
          </cell>
          <cell r="AW236" t="str">
            <v/>
          </cell>
          <cell r="AX236" t="str">
            <v/>
          </cell>
          <cell r="AY236" t="str">
            <v/>
          </cell>
          <cell r="AZ236" t="str">
            <v/>
          </cell>
          <cell r="BA236" t="str">
            <v/>
          </cell>
          <cell r="BB236" t="str">
            <v/>
          </cell>
          <cell r="BC236" t="str">
            <v/>
          </cell>
          <cell r="BD236" t="str">
            <v/>
          </cell>
          <cell r="BE236" t="str">
            <v/>
          </cell>
          <cell r="BF236" t="str">
            <v/>
          </cell>
          <cell r="BG236" t="str">
            <v/>
          </cell>
          <cell r="BH236" t="str">
            <v/>
          </cell>
          <cell r="BI236" t="str">
            <v/>
          </cell>
          <cell r="BJ236" t="str">
            <v/>
          </cell>
          <cell r="BK236" t="str">
            <v/>
          </cell>
          <cell r="BL236" t="str">
            <v/>
          </cell>
          <cell r="BM236" t="str">
            <v/>
          </cell>
          <cell r="BN236" t="str">
            <v/>
          </cell>
          <cell r="BO236" t="str">
            <v/>
          </cell>
          <cell r="BP236" t="str">
            <v/>
          </cell>
          <cell r="BQ236" t="str">
            <v/>
          </cell>
          <cell r="BR236" t="str">
            <v/>
          </cell>
          <cell r="BS236" t="str">
            <v/>
          </cell>
          <cell r="BT236" t="str">
            <v/>
          </cell>
          <cell r="BU236" t="str">
            <v/>
          </cell>
          <cell r="BV236" t="str">
            <v/>
          </cell>
          <cell r="BW236" t="str">
            <v/>
          </cell>
          <cell r="BX236" t="str">
            <v/>
          </cell>
          <cell r="BY236" t="str">
            <v/>
          </cell>
          <cell r="BZ236" t="str">
            <v/>
          </cell>
          <cell r="CA236" t="str">
            <v/>
          </cell>
          <cell r="CB236" t="str">
            <v/>
          </cell>
          <cell r="CC236" t="str">
            <v/>
          </cell>
          <cell r="CD236" t="str">
            <v/>
          </cell>
          <cell r="CE236" t="str">
            <v/>
          </cell>
          <cell r="CF236" t="str">
            <v/>
          </cell>
          <cell r="CG236" t="str">
            <v/>
          </cell>
          <cell r="CH236">
            <v>125</v>
          </cell>
          <cell r="CI236">
            <v>250</v>
          </cell>
          <cell r="CJ236">
            <v>375</v>
          </cell>
          <cell r="CK236">
            <v>500</v>
          </cell>
          <cell r="CL236">
            <v>500</v>
          </cell>
          <cell r="CM236">
            <v>500</v>
          </cell>
          <cell r="CN236">
            <v>500</v>
          </cell>
          <cell r="CO236">
            <v>500</v>
          </cell>
          <cell r="CP236">
            <v>500</v>
          </cell>
          <cell r="CQ236">
            <v>500</v>
          </cell>
          <cell r="CR236">
            <v>500</v>
          </cell>
          <cell r="CS236">
            <v>500</v>
          </cell>
          <cell r="CT236">
            <v>500</v>
          </cell>
          <cell r="CU236">
            <v>500</v>
          </cell>
          <cell r="CV236">
            <v>500</v>
          </cell>
          <cell r="CW236">
            <v>500</v>
          </cell>
          <cell r="CX236" t="str">
            <v/>
          </cell>
          <cell r="CY236" t="str">
            <v/>
          </cell>
          <cell r="CZ236" t="str">
            <v/>
          </cell>
          <cell r="DA236" t="str">
            <v/>
          </cell>
          <cell r="DB236" t="str">
            <v/>
          </cell>
          <cell r="DC236" t="str">
            <v/>
          </cell>
          <cell r="DD236" t="str">
            <v/>
          </cell>
          <cell r="DE236" t="str">
            <v/>
          </cell>
          <cell r="DF236" t="str">
            <v/>
          </cell>
          <cell r="DG236" t="str">
            <v/>
          </cell>
          <cell r="DH236" t="str">
            <v/>
          </cell>
          <cell r="DI236" t="str">
            <v/>
          </cell>
          <cell r="DJ236" t="str">
            <v/>
          </cell>
          <cell r="DK236" t="str">
            <v/>
          </cell>
          <cell r="DL236" t="str">
            <v/>
          </cell>
          <cell r="DM236" t="str">
            <v/>
          </cell>
          <cell r="DN236" t="str">
            <v/>
          </cell>
          <cell r="DO236" t="str">
            <v/>
          </cell>
          <cell r="DP236" t="str">
            <v/>
          </cell>
          <cell r="DQ236" t="str">
            <v/>
          </cell>
          <cell r="DR236" t="str">
            <v/>
          </cell>
          <cell r="DS236" t="str">
            <v/>
          </cell>
          <cell r="DT236" t="str">
            <v/>
          </cell>
          <cell r="DU236" t="str">
            <v/>
          </cell>
          <cell r="DV236" t="str">
            <v/>
          </cell>
          <cell r="DW236" t="str">
            <v/>
          </cell>
          <cell r="DX236" t="str">
            <v/>
          </cell>
          <cell r="DY236" t="str">
            <v/>
          </cell>
          <cell r="DZ236" t="str">
            <v/>
          </cell>
          <cell r="EA236" t="str">
            <v/>
          </cell>
          <cell r="EB236" t="str">
            <v/>
          </cell>
          <cell r="EC236" t="str">
            <v/>
          </cell>
          <cell r="ED236" t="str">
            <v/>
          </cell>
          <cell r="EE236" t="str">
            <v/>
          </cell>
          <cell r="EF236" t="str">
            <v/>
          </cell>
          <cell r="EG236" t="str">
            <v/>
          </cell>
          <cell r="EH236" t="str">
            <v/>
          </cell>
          <cell r="EI236" t="str">
            <v/>
          </cell>
          <cell r="EJ236" t="str">
            <v/>
          </cell>
          <cell r="EK236" t="str">
            <v/>
          </cell>
          <cell r="EL236" t="str">
            <v/>
          </cell>
          <cell r="EM236" t="str">
            <v/>
          </cell>
          <cell r="EN236" t="str">
            <v/>
          </cell>
          <cell r="EO236" t="str">
            <v/>
          </cell>
          <cell r="EP236" t="str">
            <v/>
          </cell>
          <cell r="EQ236" t="str">
            <v/>
          </cell>
          <cell r="ER236" t="str">
            <v/>
          </cell>
          <cell r="ES236" t="str">
            <v/>
          </cell>
          <cell r="ET236" t="str">
            <v/>
          </cell>
          <cell r="EU236" t="str">
            <v/>
          </cell>
          <cell r="EV236" t="str">
            <v/>
          </cell>
        </row>
        <row r="238">
          <cell r="T238" t="str">
            <v>BUDGET FORECAST</v>
          </cell>
          <cell r="AA238" t="str">
            <v/>
          </cell>
          <cell r="AB238" t="str">
            <v/>
          </cell>
          <cell r="AC238" t="str">
            <v/>
          </cell>
          <cell r="AD238" t="str">
            <v/>
          </cell>
          <cell r="AE238" t="str">
            <v/>
          </cell>
          <cell r="AF238" t="str">
            <v/>
          </cell>
          <cell r="AG238" t="str">
            <v/>
          </cell>
          <cell r="AH238" t="str">
            <v/>
          </cell>
          <cell r="AI238" t="str">
            <v/>
          </cell>
          <cell r="AJ238" t="str">
            <v/>
          </cell>
          <cell r="AK238" t="str">
            <v/>
          </cell>
          <cell r="AL238" t="str">
            <v/>
          </cell>
          <cell r="AM238" t="str">
            <v/>
          </cell>
          <cell r="AN238" t="str">
            <v/>
          </cell>
          <cell r="AO238" t="str">
            <v/>
          </cell>
          <cell r="AP238" t="str">
            <v/>
          </cell>
          <cell r="AQ238" t="str">
            <v/>
          </cell>
          <cell r="AR238" t="str">
            <v/>
          </cell>
          <cell r="AS238" t="str">
            <v/>
          </cell>
          <cell r="AT238" t="str">
            <v/>
          </cell>
          <cell r="AU238" t="str">
            <v/>
          </cell>
          <cell r="AV238" t="str">
            <v/>
          </cell>
          <cell r="AW238" t="str">
            <v/>
          </cell>
          <cell r="AX238" t="str">
            <v/>
          </cell>
          <cell r="AY238" t="str">
            <v/>
          </cell>
          <cell r="AZ238" t="str">
            <v/>
          </cell>
          <cell r="BA238" t="str">
            <v/>
          </cell>
          <cell r="BB238" t="str">
            <v/>
          </cell>
          <cell r="BC238" t="str">
            <v/>
          </cell>
          <cell r="BD238" t="str">
            <v/>
          </cell>
          <cell r="BE238" t="str">
            <v/>
          </cell>
          <cell r="BF238" t="str">
            <v/>
          </cell>
          <cell r="BG238" t="str">
            <v/>
          </cell>
          <cell r="BH238" t="str">
            <v/>
          </cell>
          <cell r="BI238" t="str">
            <v/>
          </cell>
          <cell r="BJ238" t="str">
            <v/>
          </cell>
          <cell r="BK238" t="str">
            <v/>
          </cell>
          <cell r="BL238" t="str">
            <v/>
          </cell>
          <cell r="BM238" t="str">
            <v/>
          </cell>
          <cell r="BN238" t="str">
            <v/>
          </cell>
          <cell r="BO238" t="str">
            <v/>
          </cell>
          <cell r="BP238" t="str">
            <v/>
          </cell>
          <cell r="BQ238" t="str">
            <v/>
          </cell>
          <cell r="BR238" t="str">
            <v/>
          </cell>
          <cell r="BS238" t="str">
            <v/>
          </cell>
          <cell r="BT238" t="str">
            <v/>
          </cell>
          <cell r="BU238" t="str">
            <v/>
          </cell>
          <cell r="BV238" t="str">
            <v/>
          </cell>
          <cell r="BW238" t="str">
            <v/>
          </cell>
          <cell r="BX238" t="str">
            <v/>
          </cell>
          <cell r="BY238">
            <v>35905</v>
          </cell>
          <cell r="BZ238">
            <v>35912</v>
          </cell>
          <cell r="CA238">
            <v>35919</v>
          </cell>
          <cell r="CB238">
            <v>35926</v>
          </cell>
          <cell r="CC238">
            <v>35933</v>
          </cell>
          <cell r="CD238">
            <v>35940</v>
          </cell>
          <cell r="CE238">
            <v>35947</v>
          </cell>
          <cell r="CF238">
            <v>35954</v>
          </cell>
          <cell r="CG238">
            <v>35961</v>
          </cell>
          <cell r="CH238">
            <v>35968</v>
          </cell>
          <cell r="CI238">
            <v>35975</v>
          </cell>
          <cell r="CJ238">
            <v>35982</v>
          </cell>
          <cell r="CK238">
            <v>35989</v>
          </cell>
          <cell r="CL238">
            <v>35996</v>
          </cell>
          <cell r="CM238">
            <v>36003</v>
          </cell>
          <cell r="CN238">
            <v>36010</v>
          </cell>
          <cell r="CO238" t="str">
            <v/>
          </cell>
          <cell r="CP238" t="str">
            <v/>
          </cell>
          <cell r="CQ238" t="str">
            <v/>
          </cell>
          <cell r="CR238" t="str">
            <v/>
          </cell>
          <cell r="CS238" t="str">
            <v/>
          </cell>
          <cell r="CT238" t="str">
            <v/>
          </cell>
          <cell r="CU238" t="str">
            <v/>
          </cell>
          <cell r="CV238" t="str">
            <v/>
          </cell>
          <cell r="CW238" t="str">
            <v/>
          </cell>
          <cell r="CX238" t="str">
            <v/>
          </cell>
          <cell r="CY238" t="str">
            <v/>
          </cell>
          <cell r="CZ238" t="str">
            <v/>
          </cell>
          <cell r="DA238" t="str">
            <v/>
          </cell>
          <cell r="DB238" t="str">
            <v/>
          </cell>
          <cell r="DC238" t="str">
            <v/>
          </cell>
          <cell r="DD238" t="str">
            <v/>
          </cell>
          <cell r="DE238" t="str">
            <v/>
          </cell>
          <cell r="DF238" t="str">
            <v/>
          </cell>
          <cell r="DG238" t="str">
            <v/>
          </cell>
          <cell r="DH238" t="str">
            <v/>
          </cell>
          <cell r="DI238" t="str">
            <v/>
          </cell>
          <cell r="DJ238" t="str">
            <v/>
          </cell>
          <cell r="DK238" t="str">
            <v/>
          </cell>
          <cell r="DL238" t="str">
            <v/>
          </cell>
          <cell r="DM238" t="str">
            <v/>
          </cell>
          <cell r="DN238" t="str">
            <v/>
          </cell>
          <cell r="DO238" t="str">
            <v/>
          </cell>
          <cell r="DP238" t="str">
            <v/>
          </cell>
          <cell r="DQ238" t="str">
            <v/>
          </cell>
          <cell r="DR238" t="str">
            <v/>
          </cell>
          <cell r="DS238" t="str">
            <v/>
          </cell>
          <cell r="DT238" t="str">
            <v/>
          </cell>
          <cell r="DU238" t="str">
            <v/>
          </cell>
          <cell r="DV238" t="str">
            <v/>
          </cell>
          <cell r="DW238" t="str">
            <v/>
          </cell>
          <cell r="DX238" t="str">
            <v/>
          </cell>
          <cell r="DY238" t="str">
            <v/>
          </cell>
          <cell r="DZ238" t="str">
            <v/>
          </cell>
          <cell r="EA238" t="str">
            <v/>
          </cell>
          <cell r="EB238" t="str">
            <v/>
          </cell>
          <cell r="EC238" t="str">
            <v/>
          </cell>
          <cell r="ED238" t="str">
            <v/>
          </cell>
          <cell r="EE238" t="str">
            <v/>
          </cell>
          <cell r="EF238" t="str">
            <v/>
          </cell>
          <cell r="EG238" t="str">
            <v/>
          </cell>
          <cell r="EH238" t="str">
            <v/>
          </cell>
          <cell r="EI238" t="str">
            <v/>
          </cell>
          <cell r="EJ238" t="str">
            <v/>
          </cell>
          <cell r="EK238" t="str">
            <v/>
          </cell>
          <cell r="EL238" t="str">
            <v/>
          </cell>
          <cell r="EM238" t="str">
            <v/>
          </cell>
          <cell r="EN238" t="str">
            <v/>
          </cell>
          <cell r="EO238" t="str">
            <v/>
          </cell>
          <cell r="EP238" t="str">
            <v/>
          </cell>
          <cell r="EQ238" t="str">
            <v/>
          </cell>
          <cell r="ER238" t="str">
            <v/>
          </cell>
          <cell r="ES238" t="str">
            <v/>
          </cell>
          <cell r="ET238" t="str">
            <v/>
          </cell>
          <cell r="EU238" t="str">
            <v/>
          </cell>
          <cell r="EV238" t="str">
            <v/>
          </cell>
          <cell r="EW238" t="str">
            <v/>
          </cell>
          <cell r="EX238" t="str">
            <v/>
          </cell>
          <cell r="EY238" t="str">
            <v/>
          </cell>
          <cell r="EZ238" t="str">
            <v/>
          </cell>
          <cell r="FA238" t="str">
            <v/>
          </cell>
          <cell r="FB238" t="str">
            <v/>
          </cell>
          <cell r="FC238" t="str">
            <v/>
          </cell>
          <cell r="FD238" t="str">
            <v/>
          </cell>
          <cell r="FE238" t="str">
            <v/>
          </cell>
          <cell r="FF238" t="str">
            <v/>
          </cell>
          <cell r="FG238" t="str">
            <v/>
          </cell>
          <cell r="FH238" t="str">
            <v/>
          </cell>
          <cell r="FI238" t="str">
            <v/>
          </cell>
        </row>
        <row r="239">
          <cell r="T239" t="str">
            <v>BUDGET FORECAST</v>
          </cell>
          <cell r="V239" t="str">
            <v>PRE PROD</v>
          </cell>
          <cell r="W239">
            <v>30</v>
          </cell>
          <cell r="X239">
            <v>217500</v>
          </cell>
          <cell r="AA239" t="str">
            <v/>
          </cell>
          <cell r="AB239" t="str">
            <v/>
          </cell>
          <cell r="AC239" t="str">
            <v/>
          </cell>
          <cell r="AD239" t="str">
            <v/>
          </cell>
          <cell r="AE239" t="str">
            <v/>
          </cell>
          <cell r="AF239" t="str">
            <v/>
          </cell>
          <cell r="AG239" t="str">
            <v/>
          </cell>
          <cell r="AH239" t="str">
            <v/>
          </cell>
          <cell r="AI239" t="str">
            <v/>
          </cell>
          <cell r="AJ239" t="str">
            <v/>
          </cell>
          <cell r="AK239" t="str">
            <v/>
          </cell>
          <cell r="AL239" t="str">
            <v/>
          </cell>
          <cell r="AM239" t="str">
            <v/>
          </cell>
          <cell r="AN239" t="str">
            <v/>
          </cell>
          <cell r="AO239" t="str">
            <v/>
          </cell>
          <cell r="AP239" t="str">
            <v/>
          </cell>
          <cell r="AQ239" t="str">
            <v/>
          </cell>
          <cell r="AR239" t="str">
            <v/>
          </cell>
          <cell r="AS239" t="str">
            <v/>
          </cell>
          <cell r="AT239" t="str">
            <v/>
          </cell>
          <cell r="AU239" t="str">
            <v/>
          </cell>
          <cell r="AV239" t="str">
            <v/>
          </cell>
          <cell r="AW239" t="str">
            <v/>
          </cell>
          <cell r="AX239" t="str">
            <v/>
          </cell>
          <cell r="AY239" t="str">
            <v/>
          </cell>
          <cell r="AZ239" t="str">
            <v/>
          </cell>
          <cell r="BA239" t="str">
            <v/>
          </cell>
          <cell r="BB239" t="str">
            <v/>
          </cell>
          <cell r="BC239" t="str">
            <v/>
          </cell>
          <cell r="BD239" t="str">
            <v/>
          </cell>
          <cell r="BE239" t="str">
            <v/>
          </cell>
          <cell r="BF239" t="str">
            <v/>
          </cell>
          <cell r="BG239" t="str">
            <v/>
          </cell>
          <cell r="BH239" t="str">
            <v/>
          </cell>
          <cell r="BI239" t="str">
            <v/>
          </cell>
          <cell r="BJ239" t="str">
            <v/>
          </cell>
          <cell r="BK239" t="str">
            <v/>
          </cell>
          <cell r="BL239" t="str">
            <v/>
          </cell>
          <cell r="BM239" t="str">
            <v/>
          </cell>
          <cell r="BN239" t="str">
            <v/>
          </cell>
          <cell r="BO239" t="str">
            <v/>
          </cell>
          <cell r="BP239" t="str">
            <v/>
          </cell>
          <cell r="BQ239" t="str">
            <v/>
          </cell>
          <cell r="BR239" t="str">
            <v/>
          </cell>
          <cell r="BS239" t="str">
            <v/>
          </cell>
          <cell r="BT239" t="str">
            <v/>
          </cell>
          <cell r="BU239" t="str">
            <v/>
          </cell>
          <cell r="BV239" t="str">
            <v/>
          </cell>
          <cell r="BW239" t="str">
            <v/>
          </cell>
          <cell r="BX239" t="str">
            <v/>
          </cell>
          <cell r="BY239">
            <v>35905</v>
          </cell>
          <cell r="BZ239">
            <v>35912</v>
          </cell>
          <cell r="CA239">
            <v>35919</v>
          </cell>
          <cell r="CB239">
            <v>35926</v>
          </cell>
          <cell r="CC239">
            <v>35933</v>
          </cell>
          <cell r="CD239">
            <v>35940</v>
          </cell>
          <cell r="CE239">
            <v>35947</v>
          </cell>
          <cell r="CF239">
            <v>35954</v>
          </cell>
          <cell r="CG239">
            <v>35961</v>
          </cell>
          <cell r="CH239">
            <v>35968</v>
          </cell>
          <cell r="CI239">
            <v>35975</v>
          </cell>
          <cell r="CJ239">
            <v>35982</v>
          </cell>
          <cell r="CK239">
            <v>35989</v>
          </cell>
          <cell r="CL239">
            <v>35996</v>
          </cell>
          <cell r="CM239">
            <v>36003</v>
          </cell>
          <cell r="CN239">
            <v>36010</v>
          </cell>
          <cell r="CO239" t="str">
            <v/>
          </cell>
          <cell r="CP239" t="str">
            <v/>
          </cell>
          <cell r="CQ239" t="str">
            <v/>
          </cell>
          <cell r="CR239" t="str">
            <v/>
          </cell>
          <cell r="CS239" t="str">
            <v/>
          </cell>
          <cell r="CT239" t="str">
            <v/>
          </cell>
          <cell r="CU239" t="str">
            <v/>
          </cell>
          <cell r="CV239" t="str">
            <v/>
          </cell>
          <cell r="CW239" t="str">
            <v/>
          </cell>
          <cell r="CX239" t="str">
            <v/>
          </cell>
          <cell r="CY239" t="str">
            <v/>
          </cell>
          <cell r="CZ239" t="str">
            <v/>
          </cell>
          <cell r="DA239" t="str">
            <v/>
          </cell>
          <cell r="DB239" t="str">
            <v/>
          </cell>
          <cell r="DC239" t="str">
            <v/>
          </cell>
          <cell r="DD239" t="str">
            <v/>
          </cell>
          <cell r="DE239" t="str">
            <v/>
          </cell>
          <cell r="DF239" t="str">
            <v/>
          </cell>
          <cell r="DG239" t="str">
            <v/>
          </cell>
          <cell r="DH239" t="str">
            <v/>
          </cell>
          <cell r="DI239" t="str">
            <v/>
          </cell>
          <cell r="DJ239" t="str">
            <v/>
          </cell>
          <cell r="DK239" t="str">
            <v/>
          </cell>
          <cell r="DL239" t="str">
            <v/>
          </cell>
          <cell r="DM239" t="str">
            <v/>
          </cell>
          <cell r="DN239" t="str">
            <v/>
          </cell>
          <cell r="DO239" t="str">
            <v/>
          </cell>
          <cell r="DP239" t="str">
            <v/>
          </cell>
          <cell r="DQ239" t="str">
            <v/>
          </cell>
          <cell r="DR239" t="str">
            <v/>
          </cell>
          <cell r="DS239" t="str">
            <v/>
          </cell>
          <cell r="DT239" t="str">
            <v/>
          </cell>
          <cell r="DU239" t="str">
            <v/>
          </cell>
          <cell r="DV239" t="str">
            <v/>
          </cell>
          <cell r="DW239" t="str">
            <v/>
          </cell>
          <cell r="DX239" t="str">
            <v/>
          </cell>
          <cell r="DY239" t="str">
            <v/>
          </cell>
          <cell r="DZ239" t="str">
            <v/>
          </cell>
          <cell r="EA239" t="str">
            <v/>
          </cell>
          <cell r="EB239" t="str">
            <v/>
          </cell>
          <cell r="EC239" t="str">
            <v/>
          </cell>
          <cell r="ED239" t="str">
            <v/>
          </cell>
          <cell r="EE239" t="str">
            <v/>
          </cell>
          <cell r="EF239" t="str">
            <v/>
          </cell>
          <cell r="EG239" t="str">
            <v/>
          </cell>
          <cell r="EH239" t="str">
            <v/>
          </cell>
          <cell r="EI239" t="str">
            <v/>
          </cell>
          <cell r="EJ239" t="str">
            <v/>
          </cell>
          <cell r="EK239" t="str">
            <v/>
          </cell>
          <cell r="EL239" t="str">
            <v/>
          </cell>
          <cell r="EM239" t="str">
            <v/>
          </cell>
          <cell r="EN239" t="str">
            <v/>
          </cell>
          <cell r="EO239" t="str">
            <v/>
          </cell>
          <cell r="EP239" t="str">
            <v/>
          </cell>
          <cell r="EQ239" t="str">
            <v/>
          </cell>
          <cell r="ER239" t="str">
            <v/>
          </cell>
          <cell r="ES239" t="str">
            <v/>
          </cell>
          <cell r="ET239" t="str">
            <v/>
          </cell>
          <cell r="EU239" t="str">
            <v/>
          </cell>
          <cell r="EV239" t="str">
            <v/>
          </cell>
          <cell r="EW239" t="str">
            <v/>
          </cell>
          <cell r="EX239" t="str">
            <v/>
          </cell>
          <cell r="EY239" t="str">
            <v/>
          </cell>
          <cell r="EZ239" t="str">
            <v/>
          </cell>
          <cell r="FA239" t="str">
            <v/>
          </cell>
          <cell r="FB239" t="str">
            <v/>
          </cell>
          <cell r="FC239" t="str">
            <v/>
          </cell>
          <cell r="FD239" t="str">
            <v/>
          </cell>
          <cell r="FE239" t="str">
            <v/>
          </cell>
          <cell r="FF239" t="str">
            <v/>
          </cell>
          <cell r="FG239" t="str">
            <v/>
          </cell>
          <cell r="FH239" t="str">
            <v/>
          </cell>
          <cell r="FI239" t="str">
            <v/>
          </cell>
        </row>
        <row r="240">
          <cell r="V240" t="str">
            <v>PRE PROD</v>
          </cell>
          <cell r="W240">
            <v>30</v>
          </cell>
          <cell r="X240">
            <v>217500</v>
          </cell>
          <cell r="AA240" t="str">
            <v/>
          </cell>
          <cell r="AB240" t="str">
            <v/>
          </cell>
          <cell r="AC240" t="str">
            <v/>
          </cell>
          <cell r="AD240" t="str">
            <v/>
          </cell>
          <cell r="AE240" t="str">
            <v/>
          </cell>
          <cell r="AF240" t="str">
            <v/>
          </cell>
          <cell r="AG240" t="str">
            <v/>
          </cell>
          <cell r="AH240" t="str">
            <v/>
          </cell>
          <cell r="AI240" t="str">
            <v/>
          </cell>
          <cell r="AJ240" t="str">
            <v/>
          </cell>
          <cell r="AK240" t="str">
            <v/>
          </cell>
          <cell r="AL240" t="str">
            <v/>
          </cell>
          <cell r="AM240" t="str">
            <v/>
          </cell>
          <cell r="AN240" t="str">
            <v/>
          </cell>
          <cell r="AO240" t="str">
            <v/>
          </cell>
          <cell r="AP240" t="str">
            <v/>
          </cell>
          <cell r="AQ240" t="str">
            <v/>
          </cell>
          <cell r="AR240" t="str">
            <v/>
          </cell>
          <cell r="AS240" t="str">
            <v/>
          </cell>
          <cell r="AT240" t="str">
            <v/>
          </cell>
          <cell r="AU240" t="str">
            <v/>
          </cell>
          <cell r="AV240" t="str">
            <v/>
          </cell>
          <cell r="AW240" t="str">
            <v/>
          </cell>
          <cell r="AX240" t="str">
            <v/>
          </cell>
          <cell r="AY240" t="str">
            <v/>
          </cell>
          <cell r="AZ240" t="str">
            <v/>
          </cell>
          <cell r="BA240" t="str">
            <v/>
          </cell>
          <cell r="BB240" t="str">
            <v/>
          </cell>
          <cell r="BC240" t="str">
            <v/>
          </cell>
          <cell r="BD240" t="str">
            <v/>
          </cell>
          <cell r="BE240" t="str">
            <v/>
          </cell>
          <cell r="BF240" t="str">
            <v/>
          </cell>
          <cell r="BG240" t="str">
            <v/>
          </cell>
          <cell r="BH240" t="str">
            <v/>
          </cell>
          <cell r="BI240" t="str">
            <v/>
          </cell>
          <cell r="BJ240" t="str">
            <v/>
          </cell>
          <cell r="BK240" t="str">
            <v/>
          </cell>
          <cell r="BL240" t="str">
            <v/>
          </cell>
          <cell r="BM240" t="str">
            <v/>
          </cell>
          <cell r="BN240" t="str">
            <v/>
          </cell>
          <cell r="BO240" t="str">
            <v/>
          </cell>
          <cell r="BP240" t="str">
            <v/>
          </cell>
          <cell r="BQ240" t="str">
            <v/>
          </cell>
          <cell r="BR240" t="str">
            <v/>
          </cell>
          <cell r="BS240" t="str">
            <v/>
          </cell>
          <cell r="BT240" t="str">
            <v/>
          </cell>
          <cell r="BU240" t="str">
            <v/>
          </cell>
          <cell r="BV240" t="str">
            <v/>
          </cell>
          <cell r="BW240" t="str">
            <v/>
          </cell>
          <cell r="BX240" t="str">
            <v/>
          </cell>
          <cell r="BY240">
            <v>3750</v>
          </cell>
          <cell r="BZ240">
            <v>7500</v>
          </cell>
          <cell r="CA240">
            <v>11250</v>
          </cell>
          <cell r="CB240">
            <v>15000</v>
          </cell>
          <cell r="CC240">
            <v>15000</v>
          </cell>
          <cell r="CD240">
            <v>15000</v>
          </cell>
          <cell r="CE240">
            <v>15000</v>
          </cell>
          <cell r="CF240">
            <v>15000</v>
          </cell>
          <cell r="CG240">
            <v>15000</v>
          </cell>
          <cell r="CH240">
            <v>15000</v>
          </cell>
          <cell r="CI240">
            <v>15000</v>
          </cell>
          <cell r="CJ240">
            <v>15000</v>
          </cell>
          <cell r="CK240">
            <v>15000</v>
          </cell>
          <cell r="CL240">
            <v>15000</v>
          </cell>
          <cell r="CM240">
            <v>15000</v>
          </cell>
          <cell r="CN240">
            <v>15000</v>
          </cell>
          <cell r="CO240" t="str">
            <v/>
          </cell>
          <cell r="CP240" t="str">
            <v/>
          </cell>
          <cell r="CQ240" t="str">
            <v/>
          </cell>
          <cell r="CR240" t="str">
            <v/>
          </cell>
          <cell r="CS240" t="str">
            <v/>
          </cell>
          <cell r="CT240" t="str">
            <v/>
          </cell>
          <cell r="CU240" t="str">
            <v/>
          </cell>
          <cell r="CV240" t="str">
            <v/>
          </cell>
          <cell r="CW240" t="str">
            <v/>
          </cell>
          <cell r="CX240" t="str">
            <v/>
          </cell>
          <cell r="CY240" t="str">
            <v/>
          </cell>
          <cell r="CZ240" t="str">
            <v/>
          </cell>
          <cell r="DA240" t="str">
            <v/>
          </cell>
          <cell r="DB240" t="str">
            <v/>
          </cell>
          <cell r="DC240" t="str">
            <v/>
          </cell>
          <cell r="DD240" t="str">
            <v/>
          </cell>
          <cell r="DE240" t="str">
            <v/>
          </cell>
          <cell r="DF240" t="str">
            <v/>
          </cell>
          <cell r="DG240" t="str">
            <v/>
          </cell>
          <cell r="DH240" t="str">
            <v/>
          </cell>
          <cell r="DI240" t="str">
            <v/>
          </cell>
          <cell r="DJ240" t="str">
            <v/>
          </cell>
          <cell r="DK240" t="str">
            <v/>
          </cell>
          <cell r="DL240" t="str">
            <v/>
          </cell>
          <cell r="DM240" t="str">
            <v/>
          </cell>
          <cell r="DN240" t="str">
            <v/>
          </cell>
          <cell r="DO240" t="str">
            <v/>
          </cell>
          <cell r="DP240" t="str">
            <v/>
          </cell>
          <cell r="DQ240" t="str">
            <v/>
          </cell>
          <cell r="DR240" t="str">
            <v/>
          </cell>
          <cell r="DS240" t="str">
            <v/>
          </cell>
          <cell r="DT240" t="str">
            <v/>
          </cell>
          <cell r="DU240" t="str">
            <v/>
          </cell>
          <cell r="DV240" t="str">
            <v/>
          </cell>
          <cell r="DW240" t="str">
            <v/>
          </cell>
          <cell r="DX240" t="str">
            <v/>
          </cell>
          <cell r="DY240" t="str">
            <v/>
          </cell>
          <cell r="DZ240" t="str">
            <v/>
          </cell>
          <cell r="EA240" t="str">
            <v/>
          </cell>
          <cell r="EB240" t="str">
            <v/>
          </cell>
          <cell r="EC240" t="str">
            <v/>
          </cell>
          <cell r="ED240" t="str">
            <v/>
          </cell>
          <cell r="EE240" t="str">
            <v/>
          </cell>
          <cell r="EF240" t="str">
            <v/>
          </cell>
          <cell r="EG240" t="str">
            <v/>
          </cell>
          <cell r="EH240" t="str">
            <v/>
          </cell>
          <cell r="EI240" t="str">
            <v/>
          </cell>
          <cell r="EJ240" t="str">
            <v/>
          </cell>
          <cell r="EK240" t="str">
            <v/>
          </cell>
          <cell r="EL240" t="str">
            <v/>
          </cell>
          <cell r="EM240" t="str">
            <v/>
          </cell>
          <cell r="EN240" t="str">
            <v/>
          </cell>
          <cell r="EO240" t="str">
            <v/>
          </cell>
          <cell r="EP240" t="str">
            <v/>
          </cell>
          <cell r="EQ240" t="str">
            <v/>
          </cell>
          <cell r="ER240" t="str">
            <v/>
          </cell>
          <cell r="ES240" t="str">
            <v/>
          </cell>
          <cell r="ET240" t="str">
            <v/>
          </cell>
          <cell r="EU240" t="str">
            <v/>
          </cell>
          <cell r="EV240" t="str">
            <v/>
          </cell>
          <cell r="EW240" t="str">
            <v/>
          </cell>
          <cell r="EX240" t="str">
            <v/>
          </cell>
          <cell r="EY240" t="str">
            <v/>
          </cell>
          <cell r="EZ240" t="str">
            <v/>
          </cell>
          <cell r="FA240" t="str">
            <v/>
          </cell>
          <cell r="FB240" t="str">
            <v/>
          </cell>
          <cell r="FC240" t="str">
            <v/>
          </cell>
          <cell r="FD240" t="str">
            <v/>
          </cell>
          <cell r="FE240" t="str">
            <v/>
          </cell>
          <cell r="FF240" t="str">
            <v/>
          </cell>
          <cell r="FG240" t="str">
            <v/>
          </cell>
          <cell r="FH240" t="str">
            <v/>
          </cell>
          <cell r="FI240" t="str">
            <v/>
          </cell>
        </row>
        <row r="241">
          <cell r="V241" t="str">
            <v>PRODUCTION</v>
          </cell>
          <cell r="W241">
            <v>150</v>
          </cell>
          <cell r="X241">
            <v>1087500</v>
          </cell>
          <cell r="AA241" t="str">
            <v/>
          </cell>
          <cell r="AB241" t="str">
            <v/>
          </cell>
          <cell r="AC241" t="str">
            <v/>
          </cell>
          <cell r="AD241" t="str">
            <v/>
          </cell>
          <cell r="AE241" t="str">
            <v/>
          </cell>
          <cell r="AF241" t="str">
            <v/>
          </cell>
          <cell r="AG241" t="str">
            <v/>
          </cell>
          <cell r="AH241" t="str">
            <v/>
          </cell>
          <cell r="AI241" t="str">
            <v/>
          </cell>
          <cell r="AJ241" t="str">
            <v/>
          </cell>
          <cell r="AK241" t="str">
            <v/>
          </cell>
          <cell r="AL241" t="str">
            <v/>
          </cell>
          <cell r="AM241" t="str">
            <v/>
          </cell>
          <cell r="AN241" t="str">
            <v/>
          </cell>
          <cell r="AO241" t="str">
            <v/>
          </cell>
          <cell r="AP241" t="str">
            <v/>
          </cell>
          <cell r="AQ241" t="str">
            <v/>
          </cell>
          <cell r="AR241" t="str">
            <v/>
          </cell>
          <cell r="AS241" t="str">
            <v/>
          </cell>
          <cell r="AT241" t="str">
            <v/>
          </cell>
          <cell r="AU241" t="str">
            <v/>
          </cell>
          <cell r="AV241" t="str">
            <v/>
          </cell>
          <cell r="AW241" t="str">
            <v/>
          </cell>
          <cell r="AX241" t="str">
            <v/>
          </cell>
          <cell r="AY241" t="str">
            <v/>
          </cell>
          <cell r="AZ241" t="str">
            <v/>
          </cell>
          <cell r="BA241" t="str">
            <v/>
          </cell>
          <cell r="BB241" t="str">
            <v/>
          </cell>
          <cell r="BC241" t="str">
            <v/>
          </cell>
          <cell r="BD241" t="str">
            <v/>
          </cell>
          <cell r="BE241" t="str">
            <v/>
          </cell>
          <cell r="BF241" t="str">
            <v/>
          </cell>
          <cell r="BG241" t="str">
            <v/>
          </cell>
          <cell r="BH241" t="str">
            <v/>
          </cell>
          <cell r="BI241" t="str">
            <v/>
          </cell>
          <cell r="BJ241" t="str">
            <v/>
          </cell>
          <cell r="BK241" t="str">
            <v/>
          </cell>
          <cell r="BL241" t="str">
            <v/>
          </cell>
          <cell r="BM241" t="str">
            <v/>
          </cell>
          <cell r="BN241" t="str">
            <v/>
          </cell>
          <cell r="BO241" t="str">
            <v/>
          </cell>
          <cell r="BP241" t="str">
            <v/>
          </cell>
          <cell r="BQ241" t="str">
            <v/>
          </cell>
          <cell r="BR241" t="str">
            <v/>
          </cell>
          <cell r="BS241" t="str">
            <v/>
          </cell>
          <cell r="BT241" t="str">
            <v/>
          </cell>
          <cell r="BU241" t="str">
            <v/>
          </cell>
          <cell r="BV241" t="str">
            <v/>
          </cell>
          <cell r="BW241" t="str">
            <v/>
          </cell>
          <cell r="BX241" t="str">
            <v/>
          </cell>
          <cell r="BY241" t="str">
            <v/>
          </cell>
          <cell r="BZ241" t="str">
            <v/>
          </cell>
          <cell r="CA241" t="str">
            <v/>
          </cell>
          <cell r="CB241" t="str">
            <v/>
          </cell>
          <cell r="CC241">
            <v>35933</v>
          </cell>
          <cell r="CD241">
            <v>35940</v>
          </cell>
          <cell r="CE241">
            <v>35947</v>
          </cell>
          <cell r="CF241">
            <v>35954</v>
          </cell>
          <cell r="CG241">
            <v>35961</v>
          </cell>
          <cell r="CH241">
            <v>35968</v>
          </cell>
          <cell r="CI241">
            <v>35975</v>
          </cell>
          <cell r="CJ241">
            <v>35982</v>
          </cell>
          <cell r="CK241">
            <v>35989</v>
          </cell>
          <cell r="CL241">
            <v>35996</v>
          </cell>
          <cell r="CM241">
            <v>36003</v>
          </cell>
          <cell r="CN241">
            <v>36010</v>
          </cell>
          <cell r="CO241">
            <v>36017</v>
          </cell>
          <cell r="CP241">
            <v>36024</v>
          </cell>
          <cell r="CQ241">
            <v>36031</v>
          </cell>
          <cell r="CR241">
            <v>36038</v>
          </cell>
          <cell r="CS241">
            <v>36045</v>
          </cell>
          <cell r="CT241">
            <v>36052</v>
          </cell>
          <cell r="CU241">
            <v>36059</v>
          </cell>
          <cell r="CV241" t="str">
            <v/>
          </cell>
          <cell r="CW241" t="str">
            <v/>
          </cell>
          <cell r="CX241" t="str">
            <v/>
          </cell>
          <cell r="CY241" t="str">
            <v/>
          </cell>
          <cell r="CZ241" t="str">
            <v/>
          </cell>
          <cell r="DA241" t="str">
            <v/>
          </cell>
          <cell r="DB241" t="str">
            <v/>
          </cell>
          <cell r="DC241" t="str">
            <v/>
          </cell>
          <cell r="DD241" t="str">
            <v/>
          </cell>
          <cell r="DE241" t="str">
            <v/>
          </cell>
          <cell r="DF241" t="str">
            <v/>
          </cell>
          <cell r="DG241" t="str">
            <v/>
          </cell>
          <cell r="DH241" t="str">
            <v/>
          </cell>
          <cell r="DI241" t="str">
            <v/>
          </cell>
          <cell r="DJ241" t="str">
            <v/>
          </cell>
          <cell r="DK241" t="str">
            <v/>
          </cell>
          <cell r="DL241" t="str">
            <v/>
          </cell>
          <cell r="DM241" t="str">
            <v/>
          </cell>
          <cell r="DN241" t="str">
            <v/>
          </cell>
          <cell r="DO241" t="str">
            <v/>
          </cell>
          <cell r="DP241" t="str">
            <v/>
          </cell>
          <cell r="DQ241" t="str">
            <v/>
          </cell>
          <cell r="DR241" t="str">
            <v/>
          </cell>
          <cell r="DS241" t="str">
            <v/>
          </cell>
          <cell r="DT241" t="str">
            <v/>
          </cell>
          <cell r="DU241" t="str">
            <v/>
          </cell>
          <cell r="DV241" t="str">
            <v/>
          </cell>
          <cell r="DW241" t="str">
            <v/>
          </cell>
          <cell r="DX241" t="str">
            <v/>
          </cell>
          <cell r="DY241" t="str">
            <v/>
          </cell>
          <cell r="DZ241" t="str">
            <v/>
          </cell>
          <cell r="EA241" t="str">
            <v/>
          </cell>
          <cell r="EB241" t="str">
            <v/>
          </cell>
          <cell r="EC241" t="str">
            <v/>
          </cell>
          <cell r="ED241" t="str">
            <v/>
          </cell>
          <cell r="EE241" t="str">
            <v/>
          </cell>
          <cell r="EF241" t="str">
            <v/>
          </cell>
          <cell r="EG241" t="str">
            <v/>
          </cell>
          <cell r="EH241" t="str">
            <v/>
          </cell>
          <cell r="EI241" t="str">
            <v/>
          </cell>
          <cell r="EJ241" t="str">
            <v/>
          </cell>
          <cell r="EK241" t="str">
            <v/>
          </cell>
          <cell r="EL241" t="str">
            <v/>
          </cell>
          <cell r="EM241" t="str">
            <v/>
          </cell>
          <cell r="EN241" t="str">
            <v/>
          </cell>
          <cell r="EO241" t="str">
            <v/>
          </cell>
          <cell r="EP241" t="str">
            <v/>
          </cell>
          <cell r="EQ241" t="str">
            <v/>
          </cell>
          <cell r="ER241" t="str">
            <v/>
          </cell>
          <cell r="ES241" t="str">
            <v/>
          </cell>
          <cell r="ET241" t="str">
            <v/>
          </cell>
          <cell r="EU241" t="str">
            <v/>
          </cell>
          <cell r="EV241" t="str">
            <v/>
          </cell>
          <cell r="EW241" t="str">
            <v/>
          </cell>
          <cell r="EX241" t="str">
            <v/>
          </cell>
          <cell r="EY241" t="str">
            <v/>
          </cell>
          <cell r="EZ241" t="str">
            <v/>
          </cell>
          <cell r="FA241" t="str">
            <v/>
          </cell>
          <cell r="FB241" t="str">
            <v/>
          </cell>
          <cell r="FC241" t="str">
            <v/>
          </cell>
          <cell r="FD241" t="str">
            <v/>
          </cell>
          <cell r="FE241" t="str">
            <v/>
          </cell>
          <cell r="FF241" t="str">
            <v/>
          </cell>
          <cell r="FG241" t="str">
            <v/>
          </cell>
          <cell r="FH241" t="str">
            <v/>
          </cell>
          <cell r="FI241" t="str">
            <v/>
          </cell>
        </row>
        <row r="242">
          <cell r="V242" t="str">
            <v>PRODUCTION</v>
          </cell>
          <cell r="W242">
            <v>150</v>
          </cell>
          <cell r="X242">
            <v>1087500</v>
          </cell>
          <cell r="AA242" t="str">
            <v/>
          </cell>
          <cell r="AB242" t="str">
            <v/>
          </cell>
          <cell r="AC242" t="str">
            <v/>
          </cell>
          <cell r="AD242" t="str">
            <v/>
          </cell>
          <cell r="AE242" t="str">
            <v/>
          </cell>
          <cell r="AF242" t="str">
            <v/>
          </cell>
          <cell r="AG242" t="str">
            <v/>
          </cell>
          <cell r="AH242" t="str">
            <v/>
          </cell>
          <cell r="AI242" t="str">
            <v/>
          </cell>
          <cell r="AJ242" t="str">
            <v/>
          </cell>
          <cell r="AK242" t="str">
            <v/>
          </cell>
          <cell r="AL242" t="str">
            <v/>
          </cell>
          <cell r="AM242" t="str">
            <v/>
          </cell>
          <cell r="AN242" t="str">
            <v/>
          </cell>
          <cell r="AO242" t="str">
            <v/>
          </cell>
          <cell r="AP242" t="str">
            <v/>
          </cell>
          <cell r="AQ242" t="str">
            <v/>
          </cell>
          <cell r="AR242" t="str">
            <v/>
          </cell>
          <cell r="AS242" t="str">
            <v/>
          </cell>
          <cell r="AT242" t="str">
            <v/>
          </cell>
          <cell r="AU242" t="str">
            <v/>
          </cell>
          <cell r="AV242" t="str">
            <v/>
          </cell>
          <cell r="AW242" t="str">
            <v/>
          </cell>
          <cell r="AX242" t="str">
            <v/>
          </cell>
          <cell r="AY242" t="str">
            <v/>
          </cell>
          <cell r="AZ242" t="str">
            <v/>
          </cell>
          <cell r="BA242" t="str">
            <v/>
          </cell>
          <cell r="BB242" t="str">
            <v/>
          </cell>
          <cell r="BC242" t="str">
            <v/>
          </cell>
          <cell r="BD242" t="str">
            <v/>
          </cell>
          <cell r="BE242" t="str">
            <v/>
          </cell>
          <cell r="BF242" t="str">
            <v/>
          </cell>
          <cell r="BG242" t="str">
            <v/>
          </cell>
          <cell r="BH242" t="str">
            <v/>
          </cell>
          <cell r="BI242" t="str">
            <v/>
          </cell>
          <cell r="BJ242" t="str">
            <v/>
          </cell>
          <cell r="BK242" t="str">
            <v/>
          </cell>
          <cell r="BL242" t="str">
            <v/>
          </cell>
          <cell r="BM242" t="str">
            <v/>
          </cell>
          <cell r="BN242" t="str">
            <v/>
          </cell>
          <cell r="BO242" t="str">
            <v/>
          </cell>
          <cell r="BP242" t="str">
            <v/>
          </cell>
          <cell r="BQ242" t="str">
            <v/>
          </cell>
          <cell r="BR242" t="str">
            <v/>
          </cell>
          <cell r="BS242" t="str">
            <v/>
          </cell>
          <cell r="BT242" t="str">
            <v/>
          </cell>
          <cell r="BU242" t="str">
            <v/>
          </cell>
          <cell r="BV242" t="str">
            <v/>
          </cell>
          <cell r="BW242" t="str">
            <v/>
          </cell>
          <cell r="BX242" t="str">
            <v/>
          </cell>
          <cell r="BY242" t="str">
            <v/>
          </cell>
          <cell r="BZ242" t="str">
            <v/>
          </cell>
          <cell r="CA242" t="str">
            <v/>
          </cell>
          <cell r="CB242" t="str">
            <v/>
          </cell>
          <cell r="CC242">
            <v>0</v>
          </cell>
          <cell r="CD242">
            <v>0</v>
          </cell>
          <cell r="CE242">
            <v>0</v>
          </cell>
          <cell r="CF242">
            <v>18750</v>
          </cell>
          <cell r="CG242">
            <v>37500</v>
          </cell>
          <cell r="CH242">
            <v>56250</v>
          </cell>
          <cell r="CI242">
            <v>75000</v>
          </cell>
          <cell r="CJ242">
            <v>75000</v>
          </cell>
          <cell r="CK242">
            <v>75000</v>
          </cell>
          <cell r="CL242">
            <v>75000</v>
          </cell>
          <cell r="CM242">
            <v>75000</v>
          </cell>
          <cell r="CN242">
            <v>75000</v>
          </cell>
          <cell r="CO242">
            <v>75000</v>
          </cell>
          <cell r="CP242">
            <v>75000</v>
          </cell>
          <cell r="CQ242">
            <v>75000</v>
          </cell>
          <cell r="CR242">
            <v>75000</v>
          </cell>
          <cell r="CS242">
            <v>75000</v>
          </cell>
          <cell r="CT242">
            <v>75000</v>
          </cell>
          <cell r="CU242">
            <v>75000</v>
          </cell>
          <cell r="CV242" t="str">
            <v/>
          </cell>
          <cell r="CW242" t="str">
            <v/>
          </cell>
          <cell r="CX242" t="str">
            <v/>
          </cell>
          <cell r="CY242" t="str">
            <v/>
          </cell>
          <cell r="CZ242" t="str">
            <v/>
          </cell>
          <cell r="DA242" t="str">
            <v/>
          </cell>
          <cell r="DB242" t="str">
            <v/>
          </cell>
          <cell r="DC242" t="str">
            <v/>
          </cell>
          <cell r="DD242" t="str">
            <v/>
          </cell>
          <cell r="DE242" t="str">
            <v/>
          </cell>
          <cell r="DF242" t="str">
            <v/>
          </cell>
          <cell r="DG242" t="str">
            <v/>
          </cell>
          <cell r="DH242" t="str">
            <v/>
          </cell>
          <cell r="DI242" t="str">
            <v/>
          </cell>
          <cell r="DJ242" t="str">
            <v/>
          </cell>
          <cell r="DK242" t="str">
            <v/>
          </cell>
          <cell r="DL242" t="str">
            <v/>
          </cell>
          <cell r="DM242" t="str">
            <v/>
          </cell>
          <cell r="DN242" t="str">
            <v/>
          </cell>
          <cell r="DO242" t="str">
            <v/>
          </cell>
          <cell r="DP242" t="str">
            <v/>
          </cell>
          <cell r="DQ242" t="str">
            <v/>
          </cell>
          <cell r="DR242" t="str">
            <v/>
          </cell>
          <cell r="DS242" t="str">
            <v/>
          </cell>
          <cell r="DT242" t="str">
            <v/>
          </cell>
          <cell r="DU242" t="str">
            <v/>
          </cell>
          <cell r="DV242" t="str">
            <v/>
          </cell>
          <cell r="DW242" t="str">
            <v/>
          </cell>
          <cell r="DX242" t="str">
            <v/>
          </cell>
          <cell r="DY242" t="str">
            <v/>
          </cell>
          <cell r="DZ242" t="str">
            <v/>
          </cell>
          <cell r="EA242" t="str">
            <v/>
          </cell>
          <cell r="EB242" t="str">
            <v/>
          </cell>
          <cell r="EC242" t="str">
            <v/>
          </cell>
          <cell r="ED242" t="str">
            <v/>
          </cell>
          <cell r="EE242" t="str">
            <v/>
          </cell>
          <cell r="EF242" t="str">
            <v/>
          </cell>
          <cell r="EG242" t="str">
            <v/>
          </cell>
          <cell r="EH242" t="str">
            <v/>
          </cell>
          <cell r="EI242" t="str">
            <v/>
          </cell>
          <cell r="EJ242" t="str">
            <v/>
          </cell>
          <cell r="EK242" t="str">
            <v/>
          </cell>
          <cell r="EL242" t="str">
            <v/>
          </cell>
          <cell r="EM242" t="str">
            <v/>
          </cell>
          <cell r="EN242" t="str">
            <v/>
          </cell>
          <cell r="EO242" t="str">
            <v/>
          </cell>
          <cell r="EP242" t="str">
            <v/>
          </cell>
          <cell r="EQ242" t="str">
            <v/>
          </cell>
          <cell r="ER242" t="str">
            <v/>
          </cell>
          <cell r="ES242" t="str">
            <v/>
          </cell>
          <cell r="ET242" t="str">
            <v/>
          </cell>
          <cell r="EU242" t="str">
            <v/>
          </cell>
          <cell r="EV242" t="str">
            <v/>
          </cell>
          <cell r="EW242" t="str">
            <v/>
          </cell>
          <cell r="EX242" t="str">
            <v/>
          </cell>
          <cell r="EY242" t="str">
            <v/>
          </cell>
          <cell r="EZ242" t="str">
            <v/>
          </cell>
          <cell r="FA242" t="str">
            <v/>
          </cell>
          <cell r="FB242" t="str">
            <v/>
          </cell>
          <cell r="FC242" t="str">
            <v/>
          </cell>
          <cell r="FD242" t="str">
            <v/>
          </cell>
          <cell r="FE242" t="str">
            <v/>
          </cell>
          <cell r="FF242" t="str">
            <v/>
          </cell>
          <cell r="FG242" t="str">
            <v/>
          </cell>
          <cell r="FH242" t="str">
            <v/>
          </cell>
          <cell r="FI242" t="str">
            <v/>
          </cell>
        </row>
        <row r="243">
          <cell r="V243" t="str">
            <v>INK &amp; PAINT</v>
          </cell>
          <cell r="W243">
            <v>8</v>
          </cell>
          <cell r="X243">
            <v>58000</v>
          </cell>
          <cell r="AA243" t="str">
            <v/>
          </cell>
          <cell r="AB243" t="str">
            <v/>
          </cell>
          <cell r="AC243" t="str">
            <v/>
          </cell>
          <cell r="AD243" t="str">
            <v/>
          </cell>
          <cell r="AE243" t="str">
            <v/>
          </cell>
          <cell r="AF243" t="str">
            <v/>
          </cell>
          <cell r="AG243" t="str">
            <v/>
          </cell>
          <cell r="AH243" t="str">
            <v/>
          </cell>
          <cell r="AI243" t="str">
            <v/>
          </cell>
          <cell r="AJ243" t="str">
            <v/>
          </cell>
          <cell r="AK243" t="str">
            <v/>
          </cell>
          <cell r="AL243" t="str">
            <v/>
          </cell>
          <cell r="AM243" t="str">
            <v/>
          </cell>
          <cell r="AN243" t="str">
            <v/>
          </cell>
          <cell r="AO243" t="str">
            <v/>
          </cell>
          <cell r="AP243" t="str">
            <v/>
          </cell>
          <cell r="AQ243" t="str">
            <v/>
          </cell>
          <cell r="AR243" t="str">
            <v/>
          </cell>
          <cell r="AS243" t="str">
            <v/>
          </cell>
          <cell r="AT243" t="str">
            <v/>
          </cell>
          <cell r="AU243" t="str">
            <v/>
          </cell>
          <cell r="AV243" t="str">
            <v/>
          </cell>
          <cell r="AW243" t="str">
            <v/>
          </cell>
          <cell r="AX243" t="str">
            <v/>
          </cell>
          <cell r="AY243" t="str">
            <v/>
          </cell>
          <cell r="AZ243" t="str">
            <v/>
          </cell>
          <cell r="BA243" t="str">
            <v/>
          </cell>
          <cell r="BB243" t="str">
            <v/>
          </cell>
          <cell r="BC243" t="str">
            <v/>
          </cell>
          <cell r="BD243" t="str">
            <v/>
          </cell>
          <cell r="BE243" t="str">
            <v/>
          </cell>
          <cell r="BF243" t="str">
            <v/>
          </cell>
          <cell r="BG243" t="str">
            <v/>
          </cell>
          <cell r="BH243" t="str">
            <v/>
          </cell>
          <cell r="BI243" t="str">
            <v/>
          </cell>
          <cell r="BJ243" t="str">
            <v/>
          </cell>
          <cell r="BK243" t="str">
            <v/>
          </cell>
          <cell r="BL243" t="str">
            <v/>
          </cell>
          <cell r="BM243" t="str">
            <v/>
          </cell>
          <cell r="BN243" t="str">
            <v/>
          </cell>
          <cell r="BO243" t="str">
            <v/>
          </cell>
          <cell r="BP243" t="str">
            <v/>
          </cell>
          <cell r="BQ243" t="str">
            <v/>
          </cell>
          <cell r="BR243" t="str">
            <v/>
          </cell>
          <cell r="BS243" t="str">
            <v/>
          </cell>
          <cell r="BT243" t="str">
            <v/>
          </cell>
          <cell r="BU243" t="str">
            <v/>
          </cell>
          <cell r="BV243" t="str">
            <v/>
          </cell>
          <cell r="BW243" t="str">
            <v/>
          </cell>
          <cell r="BX243" t="str">
            <v/>
          </cell>
          <cell r="BY243" t="str">
            <v/>
          </cell>
          <cell r="BZ243" t="str">
            <v/>
          </cell>
          <cell r="CA243" t="str">
            <v/>
          </cell>
          <cell r="CB243" t="str">
            <v/>
          </cell>
          <cell r="CC243" t="str">
            <v/>
          </cell>
          <cell r="CD243" t="str">
            <v/>
          </cell>
          <cell r="CE243" t="str">
            <v/>
          </cell>
          <cell r="CF243" t="str">
            <v/>
          </cell>
          <cell r="CG243" t="str">
            <v/>
          </cell>
          <cell r="CH243">
            <v>35968</v>
          </cell>
          <cell r="CI243">
            <v>35975</v>
          </cell>
          <cell r="CJ243">
            <v>35982</v>
          </cell>
          <cell r="CK243">
            <v>35989</v>
          </cell>
          <cell r="CL243">
            <v>35996</v>
          </cell>
          <cell r="CM243">
            <v>36003</v>
          </cell>
          <cell r="CN243">
            <v>36010</v>
          </cell>
          <cell r="CO243">
            <v>36017</v>
          </cell>
          <cell r="CP243">
            <v>36024</v>
          </cell>
          <cell r="CQ243">
            <v>36031</v>
          </cell>
          <cell r="CR243">
            <v>36038</v>
          </cell>
          <cell r="CS243">
            <v>36045</v>
          </cell>
          <cell r="CT243">
            <v>36052</v>
          </cell>
          <cell r="CU243">
            <v>36059</v>
          </cell>
          <cell r="CV243">
            <v>36066</v>
          </cell>
          <cell r="CW243">
            <v>36073</v>
          </cell>
          <cell r="CX243" t="str">
            <v/>
          </cell>
          <cell r="CY243" t="str">
            <v/>
          </cell>
          <cell r="CZ243" t="str">
            <v/>
          </cell>
          <cell r="DA243" t="str">
            <v/>
          </cell>
          <cell r="DB243" t="str">
            <v/>
          </cell>
          <cell r="DC243" t="str">
            <v/>
          </cell>
          <cell r="DD243" t="str">
            <v/>
          </cell>
          <cell r="DE243" t="str">
            <v/>
          </cell>
          <cell r="DF243" t="str">
            <v/>
          </cell>
          <cell r="DG243" t="str">
            <v/>
          </cell>
          <cell r="DH243" t="str">
            <v/>
          </cell>
          <cell r="DI243" t="str">
            <v/>
          </cell>
          <cell r="DJ243" t="str">
            <v/>
          </cell>
          <cell r="DK243" t="str">
            <v/>
          </cell>
          <cell r="DL243" t="str">
            <v/>
          </cell>
          <cell r="DM243" t="str">
            <v/>
          </cell>
          <cell r="DN243" t="str">
            <v/>
          </cell>
          <cell r="DO243" t="str">
            <v/>
          </cell>
          <cell r="DP243" t="str">
            <v/>
          </cell>
          <cell r="DQ243" t="str">
            <v/>
          </cell>
          <cell r="DR243" t="str">
            <v/>
          </cell>
          <cell r="DS243" t="str">
            <v/>
          </cell>
          <cell r="DT243" t="str">
            <v/>
          </cell>
          <cell r="DU243" t="str">
            <v/>
          </cell>
          <cell r="DV243" t="str">
            <v/>
          </cell>
          <cell r="DW243" t="str">
            <v/>
          </cell>
          <cell r="DX243" t="str">
            <v/>
          </cell>
          <cell r="DY243" t="str">
            <v/>
          </cell>
          <cell r="DZ243" t="str">
            <v/>
          </cell>
          <cell r="EA243" t="str">
            <v/>
          </cell>
          <cell r="EB243" t="str">
            <v/>
          </cell>
          <cell r="EC243" t="str">
            <v/>
          </cell>
          <cell r="ED243" t="str">
            <v/>
          </cell>
          <cell r="EE243" t="str">
            <v/>
          </cell>
          <cell r="EF243" t="str">
            <v/>
          </cell>
          <cell r="EG243" t="str">
            <v/>
          </cell>
          <cell r="EH243" t="str">
            <v/>
          </cell>
          <cell r="EI243" t="str">
            <v/>
          </cell>
          <cell r="EJ243" t="str">
            <v/>
          </cell>
          <cell r="EK243" t="str">
            <v/>
          </cell>
          <cell r="EL243" t="str">
            <v/>
          </cell>
          <cell r="EM243" t="str">
            <v/>
          </cell>
          <cell r="EN243" t="str">
            <v/>
          </cell>
          <cell r="EO243" t="str">
            <v/>
          </cell>
          <cell r="EP243" t="str">
            <v/>
          </cell>
          <cell r="EQ243" t="str">
            <v/>
          </cell>
          <cell r="ER243" t="str">
            <v/>
          </cell>
          <cell r="ES243" t="str">
            <v/>
          </cell>
          <cell r="ET243" t="str">
            <v/>
          </cell>
          <cell r="EU243" t="str">
            <v/>
          </cell>
          <cell r="EV243" t="str">
            <v/>
          </cell>
          <cell r="EW243" t="str">
            <v/>
          </cell>
          <cell r="EX243" t="str">
            <v/>
          </cell>
          <cell r="EY243" t="str">
            <v/>
          </cell>
          <cell r="EZ243" t="str">
            <v/>
          </cell>
          <cell r="FA243" t="str">
            <v/>
          </cell>
          <cell r="FB243" t="str">
            <v/>
          </cell>
          <cell r="FC243" t="str">
            <v/>
          </cell>
          <cell r="FD243" t="str">
            <v/>
          </cell>
          <cell r="FE243" t="str">
            <v/>
          </cell>
          <cell r="FF243" t="str">
            <v/>
          </cell>
          <cell r="FG243" t="str">
            <v/>
          </cell>
          <cell r="FH243" t="str">
            <v/>
          </cell>
          <cell r="FI243" t="str">
            <v/>
          </cell>
        </row>
        <row r="244">
          <cell r="V244" t="str">
            <v>INK &amp; PAINT</v>
          </cell>
          <cell r="W244">
            <v>8</v>
          </cell>
          <cell r="X244">
            <v>58000</v>
          </cell>
          <cell r="AA244" t="str">
            <v/>
          </cell>
          <cell r="AB244" t="str">
            <v/>
          </cell>
          <cell r="AC244" t="str">
            <v/>
          </cell>
          <cell r="AD244" t="str">
            <v/>
          </cell>
          <cell r="AE244" t="str">
            <v/>
          </cell>
          <cell r="AF244" t="str">
            <v/>
          </cell>
          <cell r="AG244" t="str">
            <v/>
          </cell>
          <cell r="AH244" t="str">
            <v/>
          </cell>
          <cell r="AI244" t="str">
            <v/>
          </cell>
          <cell r="AJ244" t="str">
            <v/>
          </cell>
          <cell r="AK244" t="str">
            <v/>
          </cell>
          <cell r="AL244" t="str">
            <v/>
          </cell>
          <cell r="AM244" t="str">
            <v/>
          </cell>
          <cell r="AN244" t="str">
            <v/>
          </cell>
          <cell r="AO244" t="str">
            <v/>
          </cell>
          <cell r="AP244" t="str">
            <v/>
          </cell>
          <cell r="AQ244" t="str">
            <v/>
          </cell>
          <cell r="AR244" t="str">
            <v/>
          </cell>
          <cell r="AS244" t="str">
            <v/>
          </cell>
          <cell r="AT244" t="str">
            <v/>
          </cell>
          <cell r="AU244" t="str">
            <v/>
          </cell>
          <cell r="AV244" t="str">
            <v/>
          </cell>
          <cell r="AW244" t="str">
            <v/>
          </cell>
          <cell r="AX244" t="str">
            <v/>
          </cell>
          <cell r="AY244" t="str">
            <v/>
          </cell>
          <cell r="AZ244" t="str">
            <v/>
          </cell>
          <cell r="BA244" t="str">
            <v/>
          </cell>
          <cell r="BB244" t="str">
            <v/>
          </cell>
          <cell r="BC244" t="str">
            <v/>
          </cell>
          <cell r="BD244" t="str">
            <v/>
          </cell>
          <cell r="BE244" t="str">
            <v/>
          </cell>
          <cell r="BF244" t="str">
            <v/>
          </cell>
          <cell r="BG244" t="str">
            <v/>
          </cell>
          <cell r="BH244" t="str">
            <v/>
          </cell>
          <cell r="BI244" t="str">
            <v/>
          </cell>
          <cell r="BJ244" t="str">
            <v/>
          </cell>
          <cell r="BK244" t="str">
            <v/>
          </cell>
          <cell r="BL244" t="str">
            <v/>
          </cell>
          <cell r="BM244" t="str">
            <v/>
          </cell>
          <cell r="BN244" t="str">
            <v/>
          </cell>
          <cell r="BO244" t="str">
            <v/>
          </cell>
          <cell r="BP244" t="str">
            <v/>
          </cell>
          <cell r="BQ244" t="str">
            <v/>
          </cell>
          <cell r="BR244" t="str">
            <v/>
          </cell>
          <cell r="BS244" t="str">
            <v/>
          </cell>
          <cell r="BT244" t="str">
            <v/>
          </cell>
          <cell r="BU244" t="str">
            <v/>
          </cell>
          <cell r="BV244" t="str">
            <v/>
          </cell>
          <cell r="BW244" t="str">
            <v/>
          </cell>
          <cell r="BX244" t="str">
            <v/>
          </cell>
          <cell r="BY244" t="str">
            <v/>
          </cell>
          <cell r="BZ244" t="str">
            <v/>
          </cell>
          <cell r="CA244" t="str">
            <v/>
          </cell>
          <cell r="CB244" t="str">
            <v/>
          </cell>
          <cell r="CC244" t="str">
            <v/>
          </cell>
          <cell r="CD244" t="str">
            <v/>
          </cell>
          <cell r="CE244" t="str">
            <v/>
          </cell>
          <cell r="CF244" t="str">
            <v/>
          </cell>
          <cell r="CG244" t="str">
            <v/>
          </cell>
          <cell r="CH244">
            <v>1000</v>
          </cell>
          <cell r="CI244">
            <v>2000</v>
          </cell>
          <cell r="CJ244">
            <v>3000</v>
          </cell>
          <cell r="CK244">
            <v>4000</v>
          </cell>
          <cell r="CL244">
            <v>4000</v>
          </cell>
          <cell r="CM244">
            <v>4000</v>
          </cell>
          <cell r="CN244">
            <v>4000</v>
          </cell>
          <cell r="CO244">
            <v>4000</v>
          </cell>
          <cell r="CP244">
            <v>4000</v>
          </cell>
          <cell r="CQ244">
            <v>4000</v>
          </cell>
          <cell r="CR244">
            <v>4000</v>
          </cell>
          <cell r="CS244">
            <v>4000</v>
          </cell>
          <cell r="CT244">
            <v>4000</v>
          </cell>
          <cell r="CU244">
            <v>4000</v>
          </cell>
          <cell r="CV244">
            <v>4000</v>
          </cell>
          <cell r="CW244">
            <v>4000</v>
          </cell>
          <cell r="CX244" t="str">
            <v/>
          </cell>
          <cell r="CY244" t="str">
            <v/>
          </cell>
          <cell r="CZ244" t="str">
            <v/>
          </cell>
          <cell r="DA244" t="str">
            <v/>
          </cell>
          <cell r="DB244" t="str">
            <v/>
          </cell>
          <cell r="DC244" t="str">
            <v/>
          </cell>
          <cell r="DD244" t="str">
            <v/>
          </cell>
          <cell r="DE244" t="str">
            <v/>
          </cell>
          <cell r="DF244" t="str">
            <v/>
          </cell>
          <cell r="DG244" t="str">
            <v/>
          </cell>
          <cell r="DH244" t="str">
            <v/>
          </cell>
          <cell r="DI244" t="str">
            <v/>
          </cell>
          <cell r="DJ244" t="str">
            <v/>
          </cell>
          <cell r="DK244" t="str">
            <v/>
          </cell>
          <cell r="DL244" t="str">
            <v/>
          </cell>
          <cell r="DM244" t="str">
            <v/>
          </cell>
          <cell r="DN244" t="str">
            <v/>
          </cell>
          <cell r="DO244" t="str">
            <v/>
          </cell>
          <cell r="DP244" t="str">
            <v/>
          </cell>
          <cell r="DQ244" t="str">
            <v/>
          </cell>
          <cell r="DR244" t="str">
            <v/>
          </cell>
          <cell r="DS244" t="str">
            <v/>
          </cell>
          <cell r="DT244" t="str">
            <v/>
          </cell>
          <cell r="DU244" t="str">
            <v/>
          </cell>
          <cell r="DV244" t="str">
            <v/>
          </cell>
          <cell r="DW244" t="str">
            <v/>
          </cell>
          <cell r="DX244" t="str">
            <v/>
          </cell>
          <cell r="DY244" t="str">
            <v/>
          </cell>
          <cell r="DZ244" t="str">
            <v/>
          </cell>
          <cell r="EA244" t="str">
            <v/>
          </cell>
          <cell r="EB244" t="str">
            <v/>
          </cell>
          <cell r="EC244" t="str">
            <v/>
          </cell>
          <cell r="ED244" t="str">
            <v/>
          </cell>
          <cell r="EE244" t="str">
            <v/>
          </cell>
          <cell r="EF244" t="str">
            <v/>
          </cell>
          <cell r="EG244" t="str">
            <v/>
          </cell>
          <cell r="EH244" t="str">
            <v/>
          </cell>
          <cell r="EI244" t="str">
            <v/>
          </cell>
          <cell r="EJ244" t="str">
            <v/>
          </cell>
          <cell r="EK244" t="str">
            <v/>
          </cell>
          <cell r="EL244" t="str">
            <v/>
          </cell>
          <cell r="EM244" t="str">
            <v/>
          </cell>
          <cell r="EN244" t="str">
            <v/>
          </cell>
          <cell r="EO244" t="str">
            <v/>
          </cell>
          <cell r="EP244" t="str">
            <v/>
          </cell>
          <cell r="EQ244" t="str">
            <v/>
          </cell>
          <cell r="ER244" t="str">
            <v/>
          </cell>
          <cell r="ES244" t="str">
            <v/>
          </cell>
          <cell r="ET244" t="str">
            <v/>
          </cell>
          <cell r="EU244" t="str">
            <v/>
          </cell>
          <cell r="EV244" t="str">
            <v/>
          </cell>
          <cell r="EW244" t="str">
            <v/>
          </cell>
          <cell r="EX244" t="str">
            <v/>
          </cell>
          <cell r="EY244" t="str">
            <v/>
          </cell>
          <cell r="EZ244" t="str">
            <v/>
          </cell>
          <cell r="FA244" t="str">
            <v/>
          </cell>
          <cell r="FB244" t="str">
            <v/>
          </cell>
          <cell r="FC244" t="str">
            <v/>
          </cell>
          <cell r="FD244" t="str">
            <v/>
          </cell>
          <cell r="FE244" t="str">
            <v/>
          </cell>
          <cell r="FF244" t="str">
            <v/>
          </cell>
          <cell r="FG244" t="str">
            <v/>
          </cell>
          <cell r="FH244" t="str">
            <v/>
          </cell>
          <cell r="FI244" t="str">
            <v/>
          </cell>
        </row>
        <row r="245">
          <cell r="X245" t="str">
            <v>DIRECT</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3750</v>
          </cell>
          <cell r="BZ245">
            <v>7500</v>
          </cell>
          <cell r="CA245">
            <v>11250</v>
          </cell>
          <cell r="CB245">
            <v>15000</v>
          </cell>
          <cell r="CC245">
            <v>50933</v>
          </cell>
          <cell r="CD245">
            <v>50940</v>
          </cell>
          <cell r="CE245">
            <v>50947</v>
          </cell>
          <cell r="CF245">
            <v>69704</v>
          </cell>
          <cell r="CG245">
            <v>88461</v>
          </cell>
          <cell r="CH245">
            <v>144186</v>
          </cell>
          <cell r="CI245">
            <v>163950</v>
          </cell>
          <cell r="CJ245">
            <v>164964</v>
          </cell>
          <cell r="CK245">
            <v>165978</v>
          </cell>
          <cell r="CL245">
            <v>165992</v>
          </cell>
          <cell r="CM245">
            <v>166006</v>
          </cell>
          <cell r="CN245">
            <v>166020</v>
          </cell>
          <cell r="CO245">
            <v>151034</v>
          </cell>
          <cell r="CP245">
            <v>151048</v>
          </cell>
          <cell r="CQ245">
            <v>151062</v>
          </cell>
          <cell r="CR245">
            <v>151076</v>
          </cell>
          <cell r="CS245">
            <v>151090</v>
          </cell>
          <cell r="CT245">
            <v>151104</v>
          </cell>
          <cell r="CU245">
            <v>151118</v>
          </cell>
          <cell r="CV245">
            <v>40066</v>
          </cell>
          <cell r="CW245">
            <v>40073</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cell r="EF245">
            <v>0</v>
          </cell>
          <cell r="EG245">
            <v>0</v>
          </cell>
          <cell r="EH245">
            <v>0</v>
          </cell>
          <cell r="EI245">
            <v>0</v>
          </cell>
          <cell r="EJ245">
            <v>0</v>
          </cell>
          <cell r="EK245">
            <v>0</v>
          </cell>
          <cell r="EL245">
            <v>0</v>
          </cell>
          <cell r="EM245">
            <v>0</v>
          </cell>
          <cell r="EN245">
            <v>0</v>
          </cell>
          <cell r="EO245">
            <v>0</v>
          </cell>
          <cell r="EP245">
            <v>0</v>
          </cell>
          <cell r="EQ245">
            <v>0</v>
          </cell>
          <cell r="ER245">
            <v>0</v>
          </cell>
          <cell r="ES245">
            <v>0</v>
          </cell>
          <cell r="ET245">
            <v>0</v>
          </cell>
          <cell r="EU245">
            <v>0</v>
          </cell>
          <cell r="EV245">
            <v>0</v>
          </cell>
          <cell r="EW245">
            <v>0</v>
          </cell>
          <cell r="EX245">
            <v>0</v>
          </cell>
          <cell r="EY245">
            <v>0</v>
          </cell>
          <cell r="EZ245">
            <v>0</v>
          </cell>
          <cell r="FA245">
            <v>0</v>
          </cell>
          <cell r="FB245">
            <v>0</v>
          </cell>
          <cell r="FC245">
            <v>0</v>
          </cell>
          <cell r="FD245">
            <v>0</v>
          </cell>
          <cell r="FE245">
            <v>0</v>
          </cell>
          <cell r="FF245">
            <v>0</v>
          </cell>
          <cell r="FG245">
            <v>0</v>
          </cell>
          <cell r="FH245">
            <v>0</v>
          </cell>
          <cell r="FI245">
            <v>0</v>
          </cell>
        </row>
        <row r="246">
          <cell r="X246" t="str">
            <v>DIRECT</v>
          </cell>
          <cell r="AA246">
            <v>0</v>
          </cell>
          <cell r="AB246">
            <v>0</v>
          </cell>
          <cell r="AC246">
            <v>0</v>
          </cell>
          <cell r="AD246">
            <v>0</v>
          </cell>
          <cell r="AE246">
            <v>0</v>
          </cell>
          <cell r="AF246">
            <v>0</v>
          </cell>
          <cell r="AG246">
            <v>0</v>
          </cell>
          <cell r="AH246">
            <v>0</v>
          </cell>
          <cell r="AI246">
            <v>0</v>
          </cell>
          <cell r="AJ246">
            <v>0</v>
          </cell>
          <cell r="AK246">
            <v>0</v>
          </cell>
          <cell r="AL246">
            <v>0</v>
          </cell>
          <cell r="AM246">
            <v>0</v>
          </cell>
          <cell r="AN246">
            <v>0</v>
          </cell>
          <cell r="AO246">
            <v>0</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0</v>
          </cell>
          <cell r="BD246">
            <v>0</v>
          </cell>
          <cell r="BE246">
            <v>0</v>
          </cell>
          <cell r="BF246">
            <v>0</v>
          </cell>
          <cell r="BG246">
            <v>0</v>
          </cell>
          <cell r="BH246">
            <v>0</v>
          </cell>
          <cell r="BI246">
            <v>0</v>
          </cell>
          <cell r="BJ246">
            <v>0</v>
          </cell>
          <cell r="BK246">
            <v>0</v>
          </cell>
          <cell r="BL246">
            <v>0</v>
          </cell>
          <cell r="BM246">
            <v>0</v>
          </cell>
          <cell r="BN246">
            <v>0</v>
          </cell>
          <cell r="BO246">
            <v>0</v>
          </cell>
          <cell r="BP246">
            <v>0</v>
          </cell>
          <cell r="BQ246">
            <v>0</v>
          </cell>
          <cell r="BR246">
            <v>0</v>
          </cell>
          <cell r="BS246">
            <v>0</v>
          </cell>
          <cell r="BT246">
            <v>0</v>
          </cell>
          <cell r="BU246">
            <v>0</v>
          </cell>
          <cell r="BV246">
            <v>0</v>
          </cell>
          <cell r="BW246">
            <v>0</v>
          </cell>
          <cell r="BX246">
            <v>0</v>
          </cell>
          <cell r="BY246">
            <v>3750</v>
          </cell>
          <cell r="BZ246">
            <v>7500</v>
          </cell>
          <cell r="CA246">
            <v>11250</v>
          </cell>
          <cell r="CB246">
            <v>15000</v>
          </cell>
          <cell r="CC246">
            <v>50933</v>
          </cell>
          <cell r="CD246">
            <v>50940</v>
          </cell>
          <cell r="CE246">
            <v>50947</v>
          </cell>
          <cell r="CF246">
            <v>69704</v>
          </cell>
          <cell r="CG246">
            <v>88461</v>
          </cell>
          <cell r="CH246">
            <v>144186</v>
          </cell>
          <cell r="CI246">
            <v>163950</v>
          </cell>
          <cell r="CJ246">
            <v>164964</v>
          </cell>
          <cell r="CK246">
            <v>165978</v>
          </cell>
          <cell r="CL246">
            <v>165992</v>
          </cell>
          <cell r="CM246">
            <v>166006</v>
          </cell>
          <cell r="CN246">
            <v>166020</v>
          </cell>
          <cell r="CO246">
            <v>151034</v>
          </cell>
          <cell r="CP246">
            <v>151048</v>
          </cell>
          <cell r="CQ246">
            <v>151062</v>
          </cell>
          <cell r="CR246">
            <v>151076</v>
          </cell>
          <cell r="CS246">
            <v>151090</v>
          </cell>
          <cell r="CT246">
            <v>151104</v>
          </cell>
          <cell r="CU246">
            <v>151118</v>
          </cell>
          <cell r="CV246">
            <v>40066</v>
          </cell>
          <cell r="CW246">
            <v>40073</v>
          </cell>
          <cell r="CX246">
            <v>0</v>
          </cell>
          <cell r="CY246">
            <v>0</v>
          </cell>
          <cell r="CZ246">
            <v>0</v>
          </cell>
          <cell r="DA246">
            <v>0</v>
          </cell>
          <cell r="DB246">
            <v>0</v>
          </cell>
          <cell r="DC246">
            <v>0</v>
          </cell>
          <cell r="DD246">
            <v>0</v>
          </cell>
          <cell r="DE246">
            <v>0</v>
          </cell>
          <cell r="DF246">
            <v>0</v>
          </cell>
          <cell r="DG246">
            <v>0</v>
          </cell>
          <cell r="DH246">
            <v>0</v>
          </cell>
          <cell r="DI246">
            <v>0</v>
          </cell>
          <cell r="DJ246">
            <v>0</v>
          </cell>
          <cell r="DK246">
            <v>0</v>
          </cell>
          <cell r="DL246">
            <v>0</v>
          </cell>
          <cell r="DM246">
            <v>0</v>
          </cell>
          <cell r="DN246">
            <v>0</v>
          </cell>
          <cell r="DO246">
            <v>0</v>
          </cell>
          <cell r="DP246">
            <v>0</v>
          </cell>
          <cell r="DQ246">
            <v>0</v>
          </cell>
          <cell r="DR246">
            <v>0</v>
          </cell>
          <cell r="DS246">
            <v>0</v>
          </cell>
          <cell r="DT246">
            <v>0</v>
          </cell>
          <cell r="DU246">
            <v>0</v>
          </cell>
          <cell r="DV246">
            <v>0</v>
          </cell>
          <cell r="DW246">
            <v>0</v>
          </cell>
          <cell r="DX246">
            <v>0</v>
          </cell>
          <cell r="DY246">
            <v>0</v>
          </cell>
          <cell r="DZ246">
            <v>0</v>
          </cell>
          <cell r="EA246">
            <v>0</v>
          </cell>
          <cell r="EB246">
            <v>0</v>
          </cell>
          <cell r="EC246">
            <v>0</v>
          </cell>
          <cell r="ED246">
            <v>0</v>
          </cell>
          <cell r="EE246">
            <v>0</v>
          </cell>
          <cell r="EF246">
            <v>0</v>
          </cell>
          <cell r="EG246">
            <v>0</v>
          </cell>
          <cell r="EH246">
            <v>0</v>
          </cell>
          <cell r="EI246">
            <v>0</v>
          </cell>
          <cell r="EJ246">
            <v>0</v>
          </cell>
          <cell r="EK246">
            <v>0</v>
          </cell>
          <cell r="EL246">
            <v>0</v>
          </cell>
          <cell r="EM246">
            <v>0</v>
          </cell>
          <cell r="EN246">
            <v>0</v>
          </cell>
          <cell r="EO246">
            <v>0</v>
          </cell>
          <cell r="EP246">
            <v>0</v>
          </cell>
          <cell r="EQ246">
            <v>0</v>
          </cell>
          <cell r="ER246">
            <v>0</v>
          </cell>
          <cell r="ES246">
            <v>0</v>
          </cell>
          <cell r="ET246">
            <v>0</v>
          </cell>
          <cell r="EU246">
            <v>0</v>
          </cell>
          <cell r="EV246">
            <v>0</v>
          </cell>
          <cell r="EW246">
            <v>0</v>
          </cell>
          <cell r="EX246">
            <v>0</v>
          </cell>
          <cell r="EY246">
            <v>0</v>
          </cell>
          <cell r="EZ246">
            <v>0</v>
          </cell>
          <cell r="FA246">
            <v>0</v>
          </cell>
          <cell r="FB246">
            <v>0</v>
          </cell>
          <cell r="FC246">
            <v>0</v>
          </cell>
          <cell r="FD246">
            <v>0</v>
          </cell>
          <cell r="FE246">
            <v>0</v>
          </cell>
          <cell r="FF246">
            <v>0</v>
          </cell>
          <cell r="FG246">
            <v>0</v>
          </cell>
          <cell r="FH246">
            <v>0</v>
          </cell>
          <cell r="FI246">
            <v>0</v>
          </cell>
        </row>
        <row r="247">
          <cell r="X247" t="str">
            <v>LOADED</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5062.5</v>
          </cell>
          <cell r="BZ247">
            <v>10125</v>
          </cell>
          <cell r="CA247">
            <v>15187.5</v>
          </cell>
          <cell r="CB247">
            <v>20250</v>
          </cell>
          <cell r="CC247">
            <v>68759.55</v>
          </cell>
          <cell r="CD247">
            <v>68769</v>
          </cell>
          <cell r="CE247">
            <v>68778.45</v>
          </cell>
          <cell r="CF247">
            <v>94100.4</v>
          </cell>
          <cell r="CG247">
            <v>119422.35</v>
          </cell>
          <cell r="CH247">
            <v>194651.1</v>
          </cell>
          <cell r="CI247">
            <v>221332.5</v>
          </cell>
          <cell r="CJ247">
            <v>222701.4</v>
          </cell>
          <cell r="CK247">
            <v>224070.3</v>
          </cell>
          <cell r="CL247">
            <v>224089.2</v>
          </cell>
          <cell r="CM247">
            <v>224108.1</v>
          </cell>
          <cell r="CN247">
            <v>224127</v>
          </cell>
          <cell r="CO247">
            <v>203895.9</v>
          </cell>
          <cell r="CP247">
            <v>203914.8</v>
          </cell>
          <cell r="CQ247">
            <v>203933.7</v>
          </cell>
          <cell r="CR247">
            <v>203952.6</v>
          </cell>
          <cell r="CS247">
            <v>203971.5</v>
          </cell>
          <cell r="CT247">
            <v>203990.39999999999</v>
          </cell>
          <cell r="CU247">
            <v>204009.3</v>
          </cell>
          <cell r="CV247">
            <v>54089.1</v>
          </cell>
          <cell r="CW247">
            <v>54098.55</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cell r="EF247">
            <v>0</v>
          </cell>
          <cell r="EG247">
            <v>0</v>
          </cell>
          <cell r="EH247">
            <v>0</v>
          </cell>
          <cell r="EI247">
            <v>0</v>
          </cell>
          <cell r="EJ247">
            <v>0</v>
          </cell>
          <cell r="EK247">
            <v>0</v>
          </cell>
          <cell r="EL247">
            <v>0</v>
          </cell>
          <cell r="EM247">
            <v>0</v>
          </cell>
          <cell r="EN247">
            <v>0</v>
          </cell>
          <cell r="EO247">
            <v>0</v>
          </cell>
          <cell r="EP247">
            <v>0</v>
          </cell>
          <cell r="EQ247">
            <v>0</v>
          </cell>
          <cell r="ER247">
            <v>0</v>
          </cell>
          <cell r="ES247">
            <v>0</v>
          </cell>
          <cell r="ET247">
            <v>0</v>
          </cell>
          <cell r="EU247">
            <v>0</v>
          </cell>
          <cell r="EV247">
            <v>0</v>
          </cell>
          <cell r="EW247">
            <v>0</v>
          </cell>
          <cell r="EX247">
            <v>0</v>
          </cell>
          <cell r="EY247">
            <v>0</v>
          </cell>
          <cell r="EZ247">
            <v>0</v>
          </cell>
          <cell r="FA247">
            <v>0</v>
          </cell>
          <cell r="FB247">
            <v>0</v>
          </cell>
          <cell r="FC247">
            <v>0</v>
          </cell>
          <cell r="FD247">
            <v>0</v>
          </cell>
          <cell r="FE247">
            <v>0</v>
          </cell>
          <cell r="FF247">
            <v>0</v>
          </cell>
          <cell r="FG247">
            <v>0</v>
          </cell>
          <cell r="FH247">
            <v>0</v>
          </cell>
          <cell r="FI247">
            <v>0</v>
          </cell>
        </row>
        <row r="248">
          <cell r="V248" t="str">
            <v>PROJECTED RTM</v>
          </cell>
          <cell r="X248" t="str">
            <v>CUMULATIVE TO DATE</v>
          </cell>
          <cell r="Y248">
            <v>175</v>
          </cell>
          <cell r="Z248">
            <v>98</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0</v>
          </cell>
          <cell r="BD248">
            <v>0</v>
          </cell>
          <cell r="BE248">
            <v>0</v>
          </cell>
          <cell r="BF248">
            <v>0</v>
          </cell>
          <cell r="BG248">
            <v>0</v>
          </cell>
          <cell r="BH248">
            <v>0</v>
          </cell>
          <cell r="BI248">
            <v>0</v>
          </cell>
          <cell r="BJ248">
            <v>0</v>
          </cell>
          <cell r="BK248">
            <v>0</v>
          </cell>
          <cell r="BL248">
            <v>0</v>
          </cell>
          <cell r="BM248">
            <v>0</v>
          </cell>
          <cell r="BN248">
            <v>0</v>
          </cell>
          <cell r="BO248">
            <v>0</v>
          </cell>
          <cell r="BP248">
            <v>0</v>
          </cell>
          <cell r="BQ248">
            <v>0</v>
          </cell>
          <cell r="BR248">
            <v>0</v>
          </cell>
          <cell r="BS248">
            <v>0</v>
          </cell>
          <cell r="BT248">
            <v>0</v>
          </cell>
          <cell r="BU248">
            <v>0</v>
          </cell>
          <cell r="BV248">
            <v>0</v>
          </cell>
          <cell r="BW248">
            <v>0</v>
          </cell>
          <cell r="BX248">
            <v>0</v>
          </cell>
          <cell r="BY248">
            <v>5062.5</v>
          </cell>
          <cell r="BZ248">
            <v>10125</v>
          </cell>
          <cell r="CA248">
            <v>15187.5</v>
          </cell>
          <cell r="CB248">
            <v>20250</v>
          </cell>
          <cell r="CC248">
            <v>68759.55</v>
          </cell>
          <cell r="CD248">
            <v>68769</v>
          </cell>
          <cell r="CE248">
            <v>68778.45</v>
          </cell>
          <cell r="CF248">
            <v>94100.4</v>
          </cell>
          <cell r="CG248">
            <v>119422.35</v>
          </cell>
          <cell r="CH248">
            <v>194651.1</v>
          </cell>
          <cell r="CI248">
            <v>221332.5</v>
          </cell>
          <cell r="CJ248">
            <v>222701.4</v>
          </cell>
          <cell r="CK248">
            <v>224070.3</v>
          </cell>
          <cell r="CL248">
            <v>224089.2</v>
          </cell>
          <cell r="CM248">
            <v>224108.1</v>
          </cell>
          <cell r="CN248">
            <v>224127</v>
          </cell>
          <cell r="CO248">
            <v>203895.9</v>
          </cell>
          <cell r="CP248">
            <v>203914.8</v>
          </cell>
          <cell r="CQ248">
            <v>203933.7</v>
          </cell>
          <cell r="CR248">
            <v>203952.6</v>
          </cell>
          <cell r="CS248">
            <v>203971.5</v>
          </cell>
          <cell r="CT248">
            <v>203990.39999999999</v>
          </cell>
          <cell r="CU248">
            <v>204009.3</v>
          </cell>
          <cell r="CV248">
            <v>54089.1</v>
          </cell>
          <cell r="CW248">
            <v>54098.55</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cell r="EF248">
            <v>0</v>
          </cell>
          <cell r="EG248">
            <v>0</v>
          </cell>
          <cell r="EH248">
            <v>0</v>
          </cell>
          <cell r="EI248">
            <v>0</v>
          </cell>
          <cell r="EJ248">
            <v>0</v>
          </cell>
          <cell r="EK248">
            <v>0</v>
          </cell>
          <cell r="EL248">
            <v>0</v>
          </cell>
          <cell r="EM248">
            <v>0</v>
          </cell>
          <cell r="EN248">
            <v>0</v>
          </cell>
          <cell r="EO248">
            <v>0</v>
          </cell>
          <cell r="EP248">
            <v>0</v>
          </cell>
          <cell r="EQ248">
            <v>0</v>
          </cell>
          <cell r="ER248">
            <v>0</v>
          </cell>
          <cell r="ES248">
            <v>0</v>
          </cell>
          <cell r="ET248">
            <v>0</v>
          </cell>
          <cell r="EU248">
            <v>0</v>
          </cell>
          <cell r="EV248">
            <v>0</v>
          </cell>
          <cell r="EW248">
            <v>0</v>
          </cell>
          <cell r="EX248">
            <v>0</v>
          </cell>
          <cell r="EY248">
            <v>0</v>
          </cell>
          <cell r="EZ248">
            <v>0</v>
          </cell>
          <cell r="FA248">
            <v>0</v>
          </cell>
          <cell r="FB248">
            <v>0</v>
          </cell>
          <cell r="FC248">
            <v>0</v>
          </cell>
          <cell r="FD248">
            <v>0</v>
          </cell>
          <cell r="FE248">
            <v>0</v>
          </cell>
          <cell r="FF248">
            <v>0</v>
          </cell>
          <cell r="FG248">
            <v>0</v>
          </cell>
          <cell r="FH248">
            <v>0</v>
          </cell>
          <cell r="FI248">
            <v>0</v>
          </cell>
        </row>
        <row r="249">
          <cell r="V249" t="str">
            <v>PROJECTED RTM</v>
          </cell>
          <cell r="X249">
            <v>36154</v>
          </cell>
          <cell r="Y249">
            <v>175</v>
          </cell>
          <cell r="Z249">
            <v>98</v>
          </cell>
          <cell r="AA249" t="str">
            <v/>
          </cell>
          <cell r="AB249" t="str">
            <v/>
          </cell>
          <cell r="AC249" t="str">
            <v/>
          </cell>
          <cell r="AD249" t="str">
            <v/>
          </cell>
          <cell r="AE249" t="str">
            <v/>
          </cell>
          <cell r="AF249" t="str">
            <v/>
          </cell>
          <cell r="AG249" t="str">
            <v/>
          </cell>
          <cell r="AH249" t="str">
            <v/>
          </cell>
          <cell r="AI249" t="str">
            <v/>
          </cell>
          <cell r="AJ249" t="str">
            <v/>
          </cell>
          <cell r="AK249" t="str">
            <v/>
          </cell>
          <cell r="AL249" t="str">
            <v/>
          </cell>
          <cell r="AM249" t="str">
            <v/>
          </cell>
          <cell r="AN249" t="str">
            <v/>
          </cell>
          <cell r="AO249" t="str">
            <v/>
          </cell>
          <cell r="AP249" t="str">
            <v/>
          </cell>
          <cell r="AQ249" t="str">
            <v/>
          </cell>
          <cell r="AR249" t="str">
            <v/>
          </cell>
          <cell r="AS249" t="str">
            <v/>
          </cell>
          <cell r="AT249" t="str">
            <v/>
          </cell>
          <cell r="AU249" t="str">
            <v/>
          </cell>
          <cell r="AV249" t="str">
            <v/>
          </cell>
          <cell r="AW249" t="str">
            <v/>
          </cell>
          <cell r="AX249" t="str">
            <v/>
          </cell>
          <cell r="AY249" t="str">
            <v/>
          </cell>
          <cell r="AZ249" t="str">
            <v/>
          </cell>
          <cell r="BA249" t="str">
            <v/>
          </cell>
          <cell r="BB249" t="str">
            <v/>
          </cell>
          <cell r="BC249" t="str">
            <v/>
          </cell>
          <cell r="BD249" t="str">
            <v/>
          </cell>
          <cell r="BE249" t="str">
            <v/>
          </cell>
          <cell r="BF249" t="str">
            <v/>
          </cell>
          <cell r="BG249" t="str">
            <v/>
          </cell>
          <cell r="BH249" t="str">
            <v/>
          </cell>
          <cell r="BI249" t="str">
            <v/>
          </cell>
          <cell r="BJ249" t="str">
            <v/>
          </cell>
          <cell r="BK249" t="str">
            <v/>
          </cell>
          <cell r="BL249" t="str">
            <v/>
          </cell>
          <cell r="BM249" t="str">
            <v/>
          </cell>
          <cell r="BN249" t="str">
            <v/>
          </cell>
          <cell r="BO249" t="str">
            <v/>
          </cell>
          <cell r="BP249" t="str">
            <v/>
          </cell>
          <cell r="BQ249" t="str">
            <v/>
          </cell>
          <cell r="BR249" t="str">
            <v/>
          </cell>
          <cell r="BS249" t="str">
            <v/>
          </cell>
          <cell r="BT249" t="str">
            <v/>
          </cell>
          <cell r="BU249" t="str">
            <v/>
          </cell>
          <cell r="BV249" t="str">
            <v/>
          </cell>
          <cell r="BW249" t="str">
            <v/>
          </cell>
          <cell r="BX249" t="str">
            <v/>
          </cell>
          <cell r="BY249" t="str">
            <v/>
          </cell>
          <cell r="BZ249" t="str">
            <v/>
          </cell>
          <cell r="CA249" t="str">
            <v/>
          </cell>
          <cell r="CB249" t="str">
            <v/>
          </cell>
          <cell r="CC249" t="str">
            <v/>
          </cell>
          <cell r="CD249" t="str">
            <v/>
          </cell>
          <cell r="CE249" t="str">
            <v/>
          </cell>
          <cell r="CF249" t="str">
            <v/>
          </cell>
          <cell r="CG249" t="str">
            <v/>
          </cell>
          <cell r="CH249" t="str">
            <v/>
          </cell>
          <cell r="CI249" t="str">
            <v/>
          </cell>
          <cell r="CJ249" t="str">
            <v/>
          </cell>
          <cell r="CK249" t="str">
            <v/>
          </cell>
          <cell r="CL249" t="str">
            <v/>
          </cell>
          <cell r="CM249" t="str">
            <v/>
          </cell>
          <cell r="CN249" t="str">
            <v/>
          </cell>
          <cell r="CO249" t="str">
            <v/>
          </cell>
          <cell r="CP249" t="str">
            <v/>
          </cell>
          <cell r="CQ249" t="str">
            <v/>
          </cell>
          <cell r="CR249" t="str">
            <v/>
          </cell>
          <cell r="CS249" t="str">
            <v/>
          </cell>
          <cell r="CT249" t="str">
            <v/>
          </cell>
          <cell r="CU249" t="str">
            <v/>
          </cell>
          <cell r="CV249" t="str">
            <v/>
          </cell>
          <cell r="CW249" t="str">
            <v/>
          </cell>
          <cell r="CX249" t="str">
            <v/>
          </cell>
          <cell r="CY249" t="str">
            <v/>
          </cell>
          <cell r="CZ249" t="str">
            <v/>
          </cell>
          <cell r="DA249" t="str">
            <v/>
          </cell>
          <cell r="DB249" t="str">
            <v/>
          </cell>
          <cell r="DC249" t="str">
            <v/>
          </cell>
          <cell r="DD249" t="str">
            <v/>
          </cell>
          <cell r="DE249" t="str">
            <v/>
          </cell>
          <cell r="DF249" t="str">
            <v/>
          </cell>
          <cell r="DG249" t="str">
            <v/>
          </cell>
          <cell r="DH249" t="str">
            <v/>
          </cell>
          <cell r="DI249" t="str">
            <v/>
          </cell>
          <cell r="DJ249" t="str">
            <v/>
          </cell>
          <cell r="DK249" t="str">
            <v/>
          </cell>
          <cell r="DL249" t="str">
            <v/>
          </cell>
          <cell r="DM249" t="str">
            <v/>
          </cell>
          <cell r="DN249" t="str">
            <v/>
          </cell>
          <cell r="DO249" t="str">
            <v/>
          </cell>
          <cell r="DP249" t="str">
            <v/>
          </cell>
          <cell r="DQ249" t="str">
            <v/>
          </cell>
          <cell r="DR249" t="str">
            <v/>
          </cell>
          <cell r="DS249" t="str">
            <v/>
          </cell>
          <cell r="DT249" t="str">
            <v/>
          </cell>
          <cell r="DU249" t="str">
            <v/>
          </cell>
          <cell r="DV249" t="str">
            <v/>
          </cell>
          <cell r="DW249" t="str">
            <v/>
          </cell>
          <cell r="DX249" t="str">
            <v/>
          </cell>
          <cell r="DY249" t="str">
            <v/>
          </cell>
          <cell r="DZ249" t="str">
            <v/>
          </cell>
          <cell r="EA249" t="str">
            <v/>
          </cell>
          <cell r="EB249" t="str">
            <v/>
          </cell>
          <cell r="EC249" t="str">
            <v/>
          </cell>
          <cell r="ED249" t="str">
            <v/>
          </cell>
          <cell r="EE249" t="str">
            <v/>
          </cell>
          <cell r="EF249" t="str">
            <v/>
          </cell>
          <cell r="EG249" t="str">
            <v/>
          </cell>
          <cell r="EH249" t="str">
            <v/>
          </cell>
          <cell r="EI249" t="str">
            <v/>
          </cell>
          <cell r="EJ249" t="str">
            <v/>
          </cell>
          <cell r="EK249" t="str">
            <v/>
          </cell>
          <cell r="EL249" t="str">
            <v/>
          </cell>
          <cell r="EM249" t="str">
            <v/>
          </cell>
          <cell r="EN249" t="str">
            <v/>
          </cell>
          <cell r="EO249" t="str">
            <v/>
          </cell>
          <cell r="EP249" t="str">
            <v/>
          </cell>
          <cell r="EQ249" t="str">
            <v/>
          </cell>
          <cell r="ER249" t="str">
            <v/>
          </cell>
          <cell r="ES249" t="str">
            <v/>
          </cell>
          <cell r="ET249" t="str">
            <v/>
          </cell>
          <cell r="EU249" t="str">
            <v/>
          </cell>
          <cell r="EV249" t="str">
            <v/>
          </cell>
        </row>
        <row r="250">
          <cell r="V250" t="str">
            <v>PROJECTED STREET</v>
          </cell>
          <cell r="X250">
            <v>36184</v>
          </cell>
          <cell r="AA250" t="str">
            <v/>
          </cell>
          <cell r="AB250" t="str">
            <v/>
          </cell>
          <cell r="AC250" t="str">
            <v/>
          </cell>
          <cell r="AD250" t="str">
            <v/>
          </cell>
          <cell r="AE250" t="str">
            <v/>
          </cell>
          <cell r="AF250" t="str">
            <v/>
          </cell>
          <cell r="AG250" t="str">
            <v/>
          </cell>
          <cell r="AH250" t="str">
            <v/>
          </cell>
          <cell r="AI250" t="str">
            <v/>
          </cell>
          <cell r="AJ250" t="str">
            <v/>
          </cell>
          <cell r="AK250" t="str">
            <v/>
          </cell>
          <cell r="AL250" t="str">
            <v/>
          </cell>
          <cell r="AM250" t="str">
            <v/>
          </cell>
          <cell r="AN250" t="str">
            <v/>
          </cell>
          <cell r="AO250" t="str">
            <v/>
          </cell>
          <cell r="AP250" t="str">
            <v/>
          </cell>
          <cell r="AQ250" t="str">
            <v/>
          </cell>
          <cell r="AR250" t="str">
            <v/>
          </cell>
          <cell r="AS250" t="str">
            <v/>
          </cell>
          <cell r="AT250" t="str">
            <v/>
          </cell>
          <cell r="AU250" t="str">
            <v/>
          </cell>
          <cell r="AV250" t="str">
            <v/>
          </cell>
          <cell r="AW250" t="str">
            <v/>
          </cell>
          <cell r="AX250" t="str">
            <v/>
          </cell>
          <cell r="AY250" t="str">
            <v/>
          </cell>
          <cell r="AZ250" t="str">
            <v/>
          </cell>
          <cell r="BA250" t="str">
            <v/>
          </cell>
          <cell r="BB250" t="str">
            <v/>
          </cell>
          <cell r="BC250" t="str">
            <v/>
          </cell>
          <cell r="BD250" t="str">
            <v/>
          </cell>
          <cell r="BE250" t="str">
            <v/>
          </cell>
          <cell r="BF250" t="str">
            <v/>
          </cell>
          <cell r="BG250" t="str">
            <v/>
          </cell>
          <cell r="BH250" t="str">
            <v/>
          </cell>
          <cell r="BI250" t="str">
            <v/>
          </cell>
          <cell r="BJ250" t="str">
            <v/>
          </cell>
          <cell r="BK250" t="str">
            <v/>
          </cell>
          <cell r="BL250" t="str">
            <v/>
          </cell>
          <cell r="BM250" t="str">
            <v/>
          </cell>
          <cell r="BN250" t="str">
            <v/>
          </cell>
          <cell r="BO250" t="str">
            <v/>
          </cell>
          <cell r="BP250" t="str">
            <v/>
          </cell>
          <cell r="BQ250" t="str">
            <v/>
          </cell>
          <cell r="BR250" t="str">
            <v/>
          </cell>
          <cell r="BS250" t="str">
            <v/>
          </cell>
          <cell r="BT250" t="str">
            <v/>
          </cell>
          <cell r="BU250" t="str">
            <v/>
          </cell>
          <cell r="BV250" t="str">
            <v/>
          </cell>
          <cell r="BW250" t="str">
            <v/>
          </cell>
          <cell r="BX250" t="str">
            <v/>
          </cell>
          <cell r="BY250" t="str">
            <v/>
          </cell>
          <cell r="BZ250" t="str">
            <v/>
          </cell>
          <cell r="CA250" t="str">
            <v/>
          </cell>
          <cell r="CB250" t="str">
            <v/>
          </cell>
          <cell r="CC250" t="str">
            <v/>
          </cell>
          <cell r="CD250" t="str">
            <v/>
          </cell>
          <cell r="CE250" t="str">
            <v/>
          </cell>
          <cell r="CF250" t="str">
            <v/>
          </cell>
          <cell r="CG250" t="str">
            <v/>
          </cell>
          <cell r="CH250" t="str">
            <v/>
          </cell>
          <cell r="CI250" t="str">
            <v/>
          </cell>
          <cell r="CJ250" t="str">
            <v/>
          </cell>
          <cell r="CK250" t="str">
            <v/>
          </cell>
          <cell r="CL250" t="str">
            <v/>
          </cell>
          <cell r="CM250" t="str">
            <v/>
          </cell>
          <cell r="CN250" t="str">
            <v/>
          </cell>
          <cell r="CO250" t="str">
            <v/>
          </cell>
          <cell r="CP250" t="str">
            <v/>
          </cell>
          <cell r="CQ250" t="str">
            <v/>
          </cell>
          <cell r="CR250" t="str">
            <v/>
          </cell>
          <cell r="CS250" t="str">
            <v/>
          </cell>
          <cell r="CT250" t="str">
            <v/>
          </cell>
          <cell r="CU250" t="str">
            <v/>
          </cell>
          <cell r="CV250" t="str">
            <v/>
          </cell>
          <cell r="CW250" t="str">
            <v/>
          </cell>
          <cell r="CX250" t="str">
            <v/>
          </cell>
          <cell r="CY250" t="str">
            <v/>
          </cell>
          <cell r="CZ250" t="str">
            <v/>
          </cell>
          <cell r="DA250" t="str">
            <v/>
          </cell>
          <cell r="DB250" t="str">
            <v/>
          </cell>
          <cell r="DC250" t="str">
            <v/>
          </cell>
          <cell r="DD250" t="str">
            <v/>
          </cell>
          <cell r="DE250" t="str">
            <v/>
          </cell>
          <cell r="DF250" t="str">
            <v/>
          </cell>
          <cell r="DG250" t="str">
            <v/>
          </cell>
          <cell r="DH250" t="str">
            <v/>
          </cell>
          <cell r="DI250" t="str">
            <v/>
          </cell>
          <cell r="DJ250" t="str">
            <v/>
          </cell>
          <cell r="DK250" t="str">
            <v/>
          </cell>
          <cell r="DL250" t="str">
            <v/>
          </cell>
          <cell r="DM250" t="str">
            <v/>
          </cell>
          <cell r="DN250" t="str">
            <v/>
          </cell>
          <cell r="DO250" t="str">
            <v/>
          </cell>
          <cell r="DP250" t="str">
            <v/>
          </cell>
          <cell r="DQ250" t="str">
            <v/>
          </cell>
          <cell r="DR250" t="str">
            <v/>
          </cell>
          <cell r="DS250" t="str">
            <v/>
          </cell>
          <cell r="DT250" t="str">
            <v/>
          </cell>
          <cell r="DU250" t="str">
            <v/>
          </cell>
          <cell r="DV250" t="str">
            <v/>
          </cell>
          <cell r="DW250" t="str">
            <v/>
          </cell>
          <cell r="DX250" t="str">
            <v/>
          </cell>
          <cell r="DY250" t="str">
            <v/>
          </cell>
          <cell r="DZ250" t="str">
            <v/>
          </cell>
          <cell r="EA250" t="str">
            <v/>
          </cell>
          <cell r="EB250" t="str">
            <v/>
          </cell>
          <cell r="EC250" t="str">
            <v/>
          </cell>
          <cell r="ED250" t="str">
            <v/>
          </cell>
          <cell r="EE250" t="str">
            <v/>
          </cell>
          <cell r="EF250" t="str">
            <v/>
          </cell>
          <cell r="EG250" t="str">
            <v/>
          </cell>
          <cell r="EH250" t="str">
            <v/>
          </cell>
          <cell r="EI250" t="str">
            <v/>
          </cell>
          <cell r="EJ250" t="str">
            <v/>
          </cell>
          <cell r="EK250" t="str">
            <v/>
          </cell>
          <cell r="EL250" t="str">
            <v/>
          </cell>
          <cell r="EM250" t="str">
            <v/>
          </cell>
          <cell r="EN250" t="str">
            <v/>
          </cell>
          <cell r="EO250" t="str">
            <v/>
          </cell>
          <cell r="EP250" t="str">
            <v/>
          </cell>
          <cell r="EQ250" t="str">
            <v/>
          </cell>
          <cell r="ER250" t="str">
            <v/>
          </cell>
          <cell r="ES250" t="str">
            <v/>
          </cell>
          <cell r="ET250" t="str">
            <v/>
          </cell>
          <cell r="EU250" t="str">
            <v/>
          </cell>
          <cell r="EV250" t="str">
            <v/>
          </cell>
        </row>
        <row r="251">
          <cell r="V251" t="str">
            <v>+ or - Scheduled Date</v>
          </cell>
          <cell r="X251">
            <v>128</v>
          </cell>
        </row>
        <row r="252">
          <cell r="N252" t="str">
            <v>ENGINEERING</v>
          </cell>
          <cell r="R252" t="str">
            <v>TARZAN STORY STUDIO</v>
          </cell>
          <cell r="V252" t="str">
            <v>START DATE</v>
          </cell>
          <cell r="W252" t="str">
            <v>END     DATE</v>
          </cell>
          <cell r="X252">
            <v>4504.91</v>
          </cell>
          <cell r="Y252" t="str">
            <v>WK Count</v>
          </cell>
          <cell r="Z252" t="str">
            <v>Total Days</v>
          </cell>
        </row>
        <row r="253">
          <cell r="N253" t="str">
            <v>ENGINEERING</v>
          </cell>
          <cell r="R253" t="str">
            <v>TARZAN STORY STUDIO</v>
          </cell>
          <cell r="T253" t="str">
            <v>ANIMATION PRODUCTION</v>
          </cell>
          <cell r="V253" t="str">
            <v>START DATE</v>
          </cell>
          <cell r="W253" t="str">
            <v>END     DATE</v>
          </cell>
          <cell r="X253">
            <v>4504.91</v>
          </cell>
          <cell r="Y253" t="str">
            <v>WK Count</v>
          </cell>
          <cell r="Z253" t="str">
            <v>Total Days</v>
          </cell>
          <cell r="AA253" t="str">
            <v/>
          </cell>
          <cell r="AB253" t="str">
            <v/>
          </cell>
          <cell r="AC253" t="str">
            <v/>
          </cell>
          <cell r="AD253" t="str">
            <v/>
          </cell>
          <cell r="AE253" t="str">
            <v/>
          </cell>
          <cell r="AF253" t="str">
            <v/>
          </cell>
          <cell r="AG253" t="str">
            <v/>
          </cell>
          <cell r="AH253" t="str">
            <v/>
          </cell>
          <cell r="AI253" t="str">
            <v/>
          </cell>
          <cell r="AJ253" t="str">
            <v/>
          </cell>
          <cell r="AK253" t="str">
            <v/>
          </cell>
          <cell r="AL253" t="str">
            <v/>
          </cell>
          <cell r="AM253" t="str">
            <v/>
          </cell>
          <cell r="AN253" t="str">
            <v/>
          </cell>
          <cell r="AO253" t="str">
            <v/>
          </cell>
          <cell r="AP253" t="str">
            <v/>
          </cell>
          <cell r="AQ253" t="str">
            <v/>
          </cell>
          <cell r="AR253" t="str">
            <v/>
          </cell>
          <cell r="AS253" t="str">
            <v/>
          </cell>
          <cell r="AT253" t="str">
            <v/>
          </cell>
          <cell r="AU253" t="str">
            <v/>
          </cell>
          <cell r="AV253" t="str">
            <v/>
          </cell>
          <cell r="AW253" t="str">
            <v/>
          </cell>
          <cell r="AX253" t="str">
            <v/>
          </cell>
          <cell r="AY253" t="str">
            <v/>
          </cell>
          <cell r="AZ253" t="str">
            <v/>
          </cell>
          <cell r="BA253" t="str">
            <v/>
          </cell>
          <cell r="BB253" t="str">
            <v/>
          </cell>
          <cell r="BC253" t="str">
            <v/>
          </cell>
          <cell r="BD253" t="str">
            <v/>
          </cell>
          <cell r="BE253" t="str">
            <v/>
          </cell>
          <cell r="BF253" t="str">
            <v/>
          </cell>
          <cell r="BG253" t="str">
            <v/>
          </cell>
          <cell r="BH253" t="str">
            <v/>
          </cell>
          <cell r="BI253" t="str">
            <v/>
          </cell>
          <cell r="BJ253" t="str">
            <v/>
          </cell>
          <cell r="BK253" t="str">
            <v/>
          </cell>
          <cell r="BL253" t="str">
            <v/>
          </cell>
          <cell r="BM253" t="str">
            <v/>
          </cell>
          <cell r="BN253" t="str">
            <v/>
          </cell>
          <cell r="BO253" t="str">
            <v/>
          </cell>
          <cell r="BP253" t="str">
            <v/>
          </cell>
          <cell r="BQ253" t="str">
            <v/>
          </cell>
          <cell r="BR253" t="str">
            <v/>
          </cell>
          <cell r="BS253" t="str">
            <v/>
          </cell>
          <cell r="BT253" t="str">
            <v/>
          </cell>
          <cell r="BU253" t="str">
            <v/>
          </cell>
          <cell r="BV253" t="str">
            <v/>
          </cell>
          <cell r="BW253" t="str">
            <v/>
          </cell>
          <cell r="BX253" t="str">
            <v/>
          </cell>
          <cell r="BY253" t="str">
            <v/>
          </cell>
          <cell r="BZ253" t="str">
            <v/>
          </cell>
          <cell r="CA253" t="str">
            <v/>
          </cell>
          <cell r="CB253" t="str">
            <v/>
          </cell>
          <cell r="CC253" t="str">
            <v/>
          </cell>
          <cell r="CD253" t="str">
            <v/>
          </cell>
          <cell r="CE253" t="str">
            <v/>
          </cell>
          <cell r="CF253" t="str">
            <v/>
          </cell>
          <cell r="CG253" t="str">
            <v/>
          </cell>
          <cell r="CH253" t="str">
            <v/>
          </cell>
          <cell r="CI253">
            <v>35975</v>
          </cell>
          <cell r="CJ253">
            <v>35982</v>
          </cell>
          <cell r="CK253">
            <v>35989</v>
          </cell>
          <cell r="CL253">
            <v>35996</v>
          </cell>
          <cell r="CM253">
            <v>36003</v>
          </cell>
          <cell r="CN253">
            <v>36010</v>
          </cell>
          <cell r="CO253">
            <v>36017</v>
          </cell>
          <cell r="CP253">
            <v>36024</v>
          </cell>
          <cell r="CQ253">
            <v>36031</v>
          </cell>
          <cell r="CR253">
            <v>36038</v>
          </cell>
          <cell r="CS253">
            <v>36045</v>
          </cell>
          <cell r="CT253">
            <v>36052</v>
          </cell>
          <cell r="CU253" t="str">
            <v/>
          </cell>
          <cell r="CV253" t="str">
            <v/>
          </cell>
          <cell r="CW253" t="str">
            <v/>
          </cell>
          <cell r="CX253" t="str">
            <v/>
          </cell>
          <cell r="CY253" t="str">
            <v/>
          </cell>
          <cell r="CZ253" t="str">
            <v/>
          </cell>
          <cell r="DA253" t="str">
            <v/>
          </cell>
          <cell r="DB253" t="str">
            <v/>
          </cell>
          <cell r="DC253" t="str">
            <v/>
          </cell>
          <cell r="DD253" t="str">
            <v/>
          </cell>
          <cell r="DE253" t="str">
            <v/>
          </cell>
          <cell r="DF253" t="str">
            <v/>
          </cell>
          <cell r="DG253" t="str">
            <v/>
          </cell>
          <cell r="DH253" t="str">
            <v/>
          </cell>
          <cell r="DI253" t="str">
            <v/>
          </cell>
          <cell r="DJ253" t="str">
            <v/>
          </cell>
          <cell r="DK253" t="str">
            <v/>
          </cell>
          <cell r="DL253" t="str">
            <v/>
          </cell>
          <cell r="DM253" t="str">
            <v/>
          </cell>
          <cell r="DN253" t="str">
            <v/>
          </cell>
          <cell r="DO253" t="str">
            <v/>
          </cell>
          <cell r="DP253" t="str">
            <v/>
          </cell>
          <cell r="DQ253" t="str">
            <v/>
          </cell>
          <cell r="DR253" t="str">
            <v/>
          </cell>
          <cell r="DS253" t="str">
            <v/>
          </cell>
          <cell r="DT253" t="str">
            <v/>
          </cell>
          <cell r="DU253" t="str">
            <v/>
          </cell>
          <cell r="DV253" t="str">
            <v/>
          </cell>
          <cell r="DW253" t="str">
            <v/>
          </cell>
          <cell r="DX253" t="str">
            <v/>
          </cell>
          <cell r="DY253" t="str">
            <v/>
          </cell>
          <cell r="DZ253" t="str">
            <v/>
          </cell>
          <cell r="EA253" t="str">
            <v/>
          </cell>
          <cell r="EB253" t="str">
            <v/>
          </cell>
          <cell r="EC253" t="str">
            <v/>
          </cell>
          <cell r="ED253" t="str">
            <v/>
          </cell>
          <cell r="EE253" t="str">
            <v/>
          </cell>
          <cell r="EF253" t="str">
            <v/>
          </cell>
          <cell r="EG253" t="str">
            <v/>
          </cell>
          <cell r="EH253" t="str">
            <v/>
          </cell>
          <cell r="EI253" t="str">
            <v/>
          </cell>
          <cell r="EJ253" t="str">
            <v/>
          </cell>
          <cell r="EK253" t="str">
            <v/>
          </cell>
          <cell r="EL253" t="str">
            <v/>
          </cell>
          <cell r="EM253" t="str">
            <v/>
          </cell>
          <cell r="EN253" t="str">
            <v/>
          </cell>
          <cell r="EO253" t="str">
            <v/>
          </cell>
          <cell r="EP253" t="str">
            <v/>
          </cell>
          <cell r="EQ253" t="str">
            <v/>
          </cell>
          <cell r="ER253" t="str">
            <v/>
          </cell>
          <cell r="ES253" t="str">
            <v/>
          </cell>
          <cell r="ET253" t="str">
            <v/>
          </cell>
          <cell r="EU253" t="str">
            <v/>
          </cell>
          <cell r="EV253" t="str">
            <v/>
          </cell>
        </row>
        <row r="254">
          <cell r="A254" t="str">
            <v>PREP</v>
          </cell>
          <cell r="F254" t="str">
            <v>ANIMATION</v>
          </cell>
          <cell r="I254" t="str">
            <v>INK &amp; PAINT</v>
          </cell>
          <cell r="L254" t="str">
            <v>ALPHA</v>
          </cell>
          <cell r="N254" t="str">
            <v>BETA</v>
          </cell>
          <cell r="P254" t="str">
            <v>RTM</v>
          </cell>
          <cell r="R254" t="str">
            <v>STREET</v>
          </cell>
          <cell r="T254" t="str">
            <v>ANIMATION PRODUCTION</v>
          </cell>
          <cell r="V254">
            <v>35975</v>
          </cell>
          <cell r="W254">
            <v>36052.068740000002</v>
          </cell>
          <cell r="X254">
            <v>500</v>
          </cell>
          <cell r="Y254">
            <v>12</v>
          </cell>
          <cell r="Z254">
            <v>77.068739999999991</v>
          </cell>
          <cell r="AA254" t="str">
            <v/>
          </cell>
          <cell r="AB254" t="str">
            <v/>
          </cell>
          <cell r="AC254" t="str">
            <v/>
          </cell>
          <cell r="AD254" t="str">
            <v/>
          </cell>
          <cell r="AE254" t="str">
            <v/>
          </cell>
          <cell r="AF254" t="str">
            <v/>
          </cell>
          <cell r="AG254" t="str">
            <v/>
          </cell>
          <cell r="AH254" t="str">
            <v/>
          </cell>
          <cell r="AI254" t="str">
            <v/>
          </cell>
          <cell r="AJ254" t="str">
            <v/>
          </cell>
          <cell r="AK254" t="str">
            <v/>
          </cell>
          <cell r="AL254" t="str">
            <v/>
          </cell>
          <cell r="AM254" t="str">
            <v/>
          </cell>
          <cell r="AN254" t="str">
            <v/>
          </cell>
          <cell r="AO254" t="str">
            <v/>
          </cell>
          <cell r="AP254" t="str">
            <v/>
          </cell>
          <cell r="AQ254" t="str">
            <v/>
          </cell>
          <cell r="AR254" t="str">
            <v/>
          </cell>
          <cell r="AS254" t="str">
            <v/>
          </cell>
          <cell r="AT254" t="str">
            <v/>
          </cell>
          <cell r="AU254" t="str">
            <v/>
          </cell>
          <cell r="AV254" t="str">
            <v/>
          </cell>
          <cell r="AW254" t="str">
            <v/>
          </cell>
          <cell r="AX254" t="str">
            <v/>
          </cell>
          <cell r="AY254" t="str">
            <v/>
          </cell>
          <cell r="AZ254" t="str">
            <v/>
          </cell>
          <cell r="BA254" t="str">
            <v/>
          </cell>
          <cell r="BB254" t="str">
            <v/>
          </cell>
          <cell r="BC254" t="str">
            <v/>
          </cell>
          <cell r="BD254" t="str">
            <v/>
          </cell>
          <cell r="BE254" t="str">
            <v/>
          </cell>
          <cell r="BF254" t="str">
            <v/>
          </cell>
          <cell r="BG254" t="str">
            <v/>
          </cell>
          <cell r="BH254" t="str">
            <v/>
          </cell>
          <cell r="BI254" t="str">
            <v/>
          </cell>
          <cell r="BJ254" t="str">
            <v/>
          </cell>
          <cell r="BK254" t="str">
            <v/>
          </cell>
          <cell r="BL254" t="str">
            <v/>
          </cell>
          <cell r="BM254" t="str">
            <v/>
          </cell>
          <cell r="BN254" t="str">
            <v/>
          </cell>
          <cell r="BO254" t="str">
            <v/>
          </cell>
          <cell r="BP254" t="str">
            <v/>
          </cell>
          <cell r="BQ254" t="str">
            <v/>
          </cell>
          <cell r="BR254" t="str">
            <v/>
          </cell>
          <cell r="BS254" t="str">
            <v/>
          </cell>
          <cell r="BT254" t="str">
            <v/>
          </cell>
          <cell r="BU254" t="str">
            <v/>
          </cell>
          <cell r="BV254" t="str">
            <v/>
          </cell>
          <cell r="BW254" t="str">
            <v/>
          </cell>
          <cell r="BX254" t="str">
            <v/>
          </cell>
          <cell r="BY254" t="str">
            <v/>
          </cell>
          <cell r="BZ254" t="str">
            <v/>
          </cell>
          <cell r="CA254" t="str">
            <v/>
          </cell>
          <cell r="CB254" t="str">
            <v/>
          </cell>
          <cell r="CC254" t="str">
            <v/>
          </cell>
          <cell r="CD254" t="str">
            <v/>
          </cell>
          <cell r="CE254" t="str">
            <v/>
          </cell>
          <cell r="CF254" t="str">
            <v/>
          </cell>
          <cell r="CG254" t="str">
            <v/>
          </cell>
          <cell r="CH254" t="str">
            <v/>
          </cell>
          <cell r="CI254">
            <v>35975</v>
          </cell>
          <cell r="CJ254">
            <v>35982</v>
          </cell>
          <cell r="CK254">
            <v>35989</v>
          </cell>
          <cell r="CL254">
            <v>35996</v>
          </cell>
          <cell r="CM254">
            <v>36003</v>
          </cell>
          <cell r="CN254">
            <v>36010</v>
          </cell>
          <cell r="CO254">
            <v>36017</v>
          </cell>
          <cell r="CP254">
            <v>36024</v>
          </cell>
          <cell r="CQ254">
            <v>36031</v>
          </cell>
          <cell r="CR254">
            <v>36038</v>
          </cell>
          <cell r="CS254">
            <v>36045</v>
          </cell>
          <cell r="CT254">
            <v>36052</v>
          </cell>
          <cell r="CU254" t="str">
            <v/>
          </cell>
          <cell r="CV254" t="str">
            <v/>
          </cell>
          <cell r="CW254" t="str">
            <v/>
          </cell>
          <cell r="CX254" t="str">
            <v/>
          </cell>
          <cell r="CY254" t="str">
            <v/>
          </cell>
          <cell r="CZ254" t="str">
            <v/>
          </cell>
          <cell r="DA254" t="str">
            <v/>
          </cell>
          <cell r="DB254" t="str">
            <v/>
          </cell>
          <cell r="DC254" t="str">
            <v/>
          </cell>
          <cell r="DD254" t="str">
            <v/>
          </cell>
          <cell r="DE254" t="str">
            <v/>
          </cell>
          <cell r="DF254" t="str">
            <v/>
          </cell>
          <cell r="DG254" t="str">
            <v/>
          </cell>
          <cell r="DH254" t="str">
            <v/>
          </cell>
          <cell r="DI254" t="str">
            <v/>
          </cell>
          <cell r="DJ254" t="str">
            <v/>
          </cell>
          <cell r="DK254" t="str">
            <v/>
          </cell>
          <cell r="DL254" t="str">
            <v/>
          </cell>
          <cell r="DM254" t="str">
            <v/>
          </cell>
          <cell r="DN254" t="str">
            <v/>
          </cell>
          <cell r="DO254" t="str">
            <v/>
          </cell>
          <cell r="DP254" t="str">
            <v/>
          </cell>
          <cell r="DQ254" t="str">
            <v/>
          </cell>
          <cell r="DR254" t="str">
            <v/>
          </cell>
          <cell r="DS254" t="str">
            <v/>
          </cell>
          <cell r="DT254" t="str">
            <v/>
          </cell>
          <cell r="DU254" t="str">
            <v/>
          </cell>
          <cell r="DV254" t="str">
            <v/>
          </cell>
          <cell r="DW254" t="str">
            <v/>
          </cell>
          <cell r="DX254" t="str">
            <v/>
          </cell>
          <cell r="DY254" t="str">
            <v/>
          </cell>
          <cell r="DZ254" t="str">
            <v/>
          </cell>
          <cell r="EA254" t="str">
            <v/>
          </cell>
          <cell r="EB254" t="str">
            <v/>
          </cell>
          <cell r="EC254" t="str">
            <v/>
          </cell>
          <cell r="ED254" t="str">
            <v/>
          </cell>
          <cell r="EE254" t="str">
            <v/>
          </cell>
          <cell r="EF254" t="str">
            <v/>
          </cell>
          <cell r="EG254" t="str">
            <v/>
          </cell>
          <cell r="EH254" t="str">
            <v/>
          </cell>
          <cell r="EI254" t="str">
            <v/>
          </cell>
          <cell r="EJ254" t="str">
            <v/>
          </cell>
          <cell r="EK254" t="str">
            <v/>
          </cell>
          <cell r="EL254" t="str">
            <v/>
          </cell>
          <cell r="EM254" t="str">
            <v/>
          </cell>
          <cell r="EN254" t="str">
            <v/>
          </cell>
          <cell r="EO254" t="str">
            <v/>
          </cell>
          <cell r="EP254" t="str">
            <v/>
          </cell>
          <cell r="EQ254" t="str">
            <v/>
          </cell>
          <cell r="ER254" t="str">
            <v/>
          </cell>
          <cell r="ES254" t="str">
            <v/>
          </cell>
          <cell r="ET254" t="str">
            <v/>
          </cell>
          <cell r="EU254" t="str">
            <v/>
          </cell>
          <cell r="EV254" t="str">
            <v/>
          </cell>
        </row>
        <row r="255">
          <cell r="A255" t="str">
            <v>PREP</v>
          </cell>
          <cell r="B255" t="str">
            <v>Days</v>
          </cell>
          <cell r="F255" t="str">
            <v>ANIMATION</v>
          </cell>
          <cell r="G255" t="str">
            <v>Days</v>
          </cell>
          <cell r="H255" t="str">
            <v>Frames</v>
          </cell>
          <cell r="I255" t="str">
            <v>INK &amp; PAINT</v>
          </cell>
          <cell r="J255" t="str">
            <v>Days</v>
          </cell>
          <cell r="L255" t="str">
            <v>ALPHA</v>
          </cell>
          <cell r="N255" t="str">
            <v>BETA</v>
          </cell>
          <cell r="P255" t="str">
            <v>RTM</v>
          </cell>
          <cell r="R255" t="str">
            <v>STREET</v>
          </cell>
          <cell r="T255" t="str">
            <v>Prep Projection</v>
          </cell>
          <cell r="V255">
            <v>35975</v>
          </cell>
          <cell r="W255">
            <v>36052.068740000002</v>
          </cell>
          <cell r="X255">
            <v>500</v>
          </cell>
          <cell r="Y255">
            <v>12</v>
          </cell>
          <cell r="Z255">
            <v>77.068739999999991</v>
          </cell>
          <cell r="AA255" t="str">
            <v/>
          </cell>
          <cell r="AB255" t="str">
            <v/>
          </cell>
          <cell r="AC255" t="str">
            <v/>
          </cell>
          <cell r="AD255" t="str">
            <v/>
          </cell>
          <cell r="AE255" t="str">
            <v/>
          </cell>
          <cell r="AF255" t="str">
            <v/>
          </cell>
          <cell r="AG255" t="str">
            <v/>
          </cell>
          <cell r="AH255" t="str">
            <v/>
          </cell>
          <cell r="AI255" t="str">
            <v/>
          </cell>
          <cell r="AJ255" t="str">
            <v/>
          </cell>
          <cell r="AK255" t="str">
            <v/>
          </cell>
          <cell r="AL255" t="str">
            <v/>
          </cell>
          <cell r="AM255" t="str">
            <v/>
          </cell>
          <cell r="AN255" t="str">
            <v/>
          </cell>
          <cell r="AO255" t="str">
            <v/>
          </cell>
          <cell r="AP255" t="str">
            <v/>
          </cell>
          <cell r="AQ255" t="str">
            <v/>
          </cell>
          <cell r="AR255" t="str">
            <v/>
          </cell>
          <cell r="AS255" t="str">
            <v/>
          </cell>
          <cell r="AT255" t="str">
            <v/>
          </cell>
          <cell r="AU255" t="str">
            <v/>
          </cell>
          <cell r="AV255" t="str">
            <v/>
          </cell>
          <cell r="AW255" t="str">
            <v/>
          </cell>
          <cell r="AX255" t="str">
            <v/>
          </cell>
          <cell r="AY255" t="str">
            <v/>
          </cell>
          <cell r="AZ255" t="str">
            <v/>
          </cell>
          <cell r="BA255" t="str">
            <v/>
          </cell>
          <cell r="BB255" t="str">
            <v/>
          </cell>
          <cell r="BC255" t="str">
            <v/>
          </cell>
          <cell r="BD255" t="str">
            <v/>
          </cell>
          <cell r="BE255" t="str">
            <v/>
          </cell>
          <cell r="BF255" t="str">
            <v/>
          </cell>
          <cell r="BG255" t="str">
            <v/>
          </cell>
          <cell r="BH255" t="str">
            <v/>
          </cell>
          <cell r="BI255" t="str">
            <v/>
          </cell>
          <cell r="BJ255" t="str">
            <v/>
          </cell>
          <cell r="BK255" t="str">
            <v/>
          </cell>
          <cell r="BL255" t="str">
            <v/>
          </cell>
          <cell r="BM255" t="str">
            <v/>
          </cell>
          <cell r="BN255" t="str">
            <v/>
          </cell>
          <cell r="BO255" t="str">
            <v/>
          </cell>
          <cell r="BP255" t="str">
            <v/>
          </cell>
          <cell r="BQ255" t="str">
            <v/>
          </cell>
          <cell r="BR255" t="str">
            <v/>
          </cell>
          <cell r="BS255" t="str">
            <v/>
          </cell>
          <cell r="BT255" t="str">
            <v/>
          </cell>
          <cell r="BU255" t="str">
            <v/>
          </cell>
          <cell r="BV255" t="str">
            <v/>
          </cell>
          <cell r="BW255" t="str">
            <v/>
          </cell>
          <cell r="BX255" t="str">
            <v/>
          </cell>
          <cell r="BY255" t="str">
            <v/>
          </cell>
          <cell r="BZ255" t="str">
            <v/>
          </cell>
          <cell r="CA255" t="str">
            <v/>
          </cell>
          <cell r="CB255" t="str">
            <v/>
          </cell>
          <cell r="CC255" t="str">
            <v/>
          </cell>
          <cell r="CD255" t="str">
            <v/>
          </cell>
          <cell r="CE255" t="str">
            <v/>
          </cell>
          <cell r="CF255" t="str">
            <v/>
          </cell>
          <cell r="CG255" t="str">
            <v/>
          </cell>
          <cell r="CH255" t="str">
            <v/>
          </cell>
          <cell r="CI255">
            <v>125</v>
          </cell>
          <cell r="CJ255">
            <v>250</v>
          </cell>
          <cell r="CK255">
            <v>375</v>
          </cell>
          <cell r="CL255">
            <v>500</v>
          </cell>
          <cell r="CM255">
            <v>500</v>
          </cell>
          <cell r="CN255">
            <v>500</v>
          </cell>
          <cell r="CO255">
            <v>500</v>
          </cell>
          <cell r="CP255">
            <v>500</v>
          </cell>
          <cell r="CQ255">
            <v>500</v>
          </cell>
          <cell r="CR255">
            <v>500</v>
          </cell>
          <cell r="CS255">
            <v>500</v>
          </cell>
          <cell r="CT255">
            <v>500</v>
          </cell>
          <cell r="CU255" t="str">
            <v/>
          </cell>
          <cell r="CV255" t="str">
            <v/>
          </cell>
          <cell r="CW255" t="str">
            <v/>
          </cell>
          <cell r="CX255" t="str">
            <v/>
          </cell>
          <cell r="CY255" t="str">
            <v/>
          </cell>
          <cell r="CZ255" t="str">
            <v/>
          </cell>
          <cell r="DA255" t="str">
            <v/>
          </cell>
          <cell r="DB255" t="str">
            <v/>
          </cell>
          <cell r="DC255" t="str">
            <v/>
          </cell>
          <cell r="DD255" t="str">
            <v/>
          </cell>
          <cell r="DE255" t="str">
            <v/>
          </cell>
          <cell r="DF255" t="str">
            <v/>
          </cell>
          <cell r="DG255" t="str">
            <v/>
          </cell>
          <cell r="DH255" t="str">
            <v/>
          </cell>
          <cell r="DI255" t="str">
            <v/>
          </cell>
          <cell r="DJ255" t="str">
            <v/>
          </cell>
          <cell r="DK255" t="str">
            <v/>
          </cell>
          <cell r="DL255" t="str">
            <v/>
          </cell>
          <cell r="DM255" t="str">
            <v/>
          </cell>
          <cell r="DN255" t="str">
            <v/>
          </cell>
          <cell r="DO255" t="str">
            <v/>
          </cell>
          <cell r="DP255" t="str">
            <v/>
          </cell>
          <cell r="DQ255" t="str">
            <v/>
          </cell>
          <cell r="DR255" t="str">
            <v/>
          </cell>
          <cell r="DS255" t="str">
            <v/>
          </cell>
          <cell r="DT255" t="str">
            <v/>
          </cell>
          <cell r="DU255" t="str">
            <v/>
          </cell>
          <cell r="DV255" t="str">
            <v/>
          </cell>
          <cell r="DW255" t="str">
            <v/>
          </cell>
          <cell r="DX255" t="str">
            <v/>
          </cell>
          <cell r="DY255" t="str">
            <v/>
          </cell>
          <cell r="DZ255" t="str">
            <v/>
          </cell>
          <cell r="EA255" t="str">
            <v/>
          </cell>
          <cell r="EB255" t="str">
            <v/>
          </cell>
          <cell r="EC255" t="str">
            <v/>
          </cell>
          <cell r="ED255" t="str">
            <v/>
          </cell>
          <cell r="EE255" t="str">
            <v/>
          </cell>
          <cell r="EF255" t="str">
            <v/>
          </cell>
          <cell r="EG255" t="str">
            <v/>
          </cell>
          <cell r="EH255" t="str">
            <v/>
          </cell>
          <cell r="EI255" t="str">
            <v/>
          </cell>
          <cell r="EJ255" t="str">
            <v/>
          </cell>
          <cell r="EK255" t="str">
            <v/>
          </cell>
          <cell r="EL255" t="str">
            <v/>
          </cell>
          <cell r="EM255" t="str">
            <v/>
          </cell>
          <cell r="EN255" t="str">
            <v/>
          </cell>
          <cell r="EO255" t="str">
            <v/>
          </cell>
          <cell r="EP255" t="str">
            <v/>
          </cell>
          <cell r="EQ255" t="str">
            <v/>
          </cell>
          <cell r="ER255" t="str">
            <v/>
          </cell>
          <cell r="ES255" t="str">
            <v/>
          </cell>
          <cell r="ET255" t="str">
            <v/>
          </cell>
          <cell r="EU255" t="str">
            <v/>
          </cell>
          <cell r="EV255" t="str">
            <v/>
          </cell>
        </row>
        <row r="256">
          <cell r="A256" t="str">
            <v>Wks</v>
          </cell>
          <cell r="B256" t="str">
            <v>Days</v>
          </cell>
          <cell r="F256" t="str">
            <v>Wks</v>
          </cell>
          <cell r="G256" t="str">
            <v>Days</v>
          </cell>
          <cell r="H256" t="str">
            <v>Frames</v>
          </cell>
          <cell r="I256" t="str">
            <v>Wks</v>
          </cell>
          <cell r="J256" t="str">
            <v>Days</v>
          </cell>
          <cell r="K256">
            <v>21</v>
          </cell>
          <cell r="M256">
            <v>29</v>
          </cell>
          <cell r="O256">
            <v>29</v>
          </cell>
          <cell r="Q256">
            <v>29</v>
          </cell>
          <cell r="R256">
            <v>36342</v>
          </cell>
          <cell r="T256" t="str">
            <v>Animation Projection</v>
          </cell>
          <cell r="V256">
            <v>36003</v>
          </cell>
          <cell r="W256">
            <v>36096.068740000002</v>
          </cell>
          <cell r="X256">
            <v>500</v>
          </cell>
          <cell r="Y256">
            <v>14</v>
          </cell>
          <cell r="Z256">
            <v>93.068739999999991</v>
          </cell>
          <cell r="AA256" t="str">
            <v/>
          </cell>
          <cell r="AB256" t="str">
            <v/>
          </cell>
          <cell r="AC256" t="str">
            <v/>
          </cell>
          <cell r="AD256" t="str">
            <v/>
          </cell>
          <cell r="AE256" t="str">
            <v/>
          </cell>
          <cell r="AF256" t="str">
            <v/>
          </cell>
          <cell r="AG256" t="str">
            <v/>
          </cell>
          <cell r="AH256" t="str">
            <v/>
          </cell>
          <cell r="AI256" t="str">
            <v/>
          </cell>
          <cell r="AJ256" t="str">
            <v/>
          </cell>
          <cell r="AK256" t="str">
            <v/>
          </cell>
          <cell r="AL256" t="str">
            <v/>
          </cell>
          <cell r="AM256" t="str">
            <v/>
          </cell>
          <cell r="AN256" t="str">
            <v/>
          </cell>
          <cell r="AO256" t="str">
            <v/>
          </cell>
          <cell r="AP256" t="str">
            <v/>
          </cell>
          <cell r="AQ256" t="str">
            <v/>
          </cell>
          <cell r="AR256" t="str">
            <v/>
          </cell>
          <cell r="AS256" t="str">
            <v/>
          </cell>
          <cell r="AT256" t="str">
            <v/>
          </cell>
          <cell r="AU256" t="str">
            <v/>
          </cell>
          <cell r="AV256" t="str">
            <v/>
          </cell>
          <cell r="AW256" t="str">
            <v/>
          </cell>
          <cell r="AX256" t="str">
            <v/>
          </cell>
          <cell r="AY256" t="str">
            <v/>
          </cell>
          <cell r="AZ256" t="str">
            <v/>
          </cell>
          <cell r="BA256" t="str">
            <v/>
          </cell>
          <cell r="BB256" t="str">
            <v/>
          </cell>
          <cell r="BC256" t="str">
            <v/>
          </cell>
          <cell r="BD256" t="str">
            <v/>
          </cell>
          <cell r="BE256" t="str">
            <v/>
          </cell>
          <cell r="BF256" t="str">
            <v/>
          </cell>
          <cell r="BG256" t="str">
            <v/>
          </cell>
          <cell r="BH256" t="str">
            <v/>
          </cell>
          <cell r="BI256" t="str">
            <v/>
          </cell>
          <cell r="BJ256" t="str">
            <v/>
          </cell>
          <cell r="BK256" t="str">
            <v/>
          </cell>
          <cell r="BL256" t="str">
            <v/>
          </cell>
          <cell r="BM256" t="str">
            <v/>
          </cell>
          <cell r="BN256" t="str">
            <v/>
          </cell>
          <cell r="BO256" t="str">
            <v/>
          </cell>
          <cell r="BP256" t="str">
            <v/>
          </cell>
          <cell r="BQ256" t="str">
            <v/>
          </cell>
          <cell r="BR256" t="str">
            <v/>
          </cell>
          <cell r="BS256" t="str">
            <v/>
          </cell>
          <cell r="BT256" t="str">
            <v/>
          </cell>
          <cell r="BU256" t="str">
            <v/>
          </cell>
          <cell r="BV256" t="str">
            <v/>
          </cell>
          <cell r="BW256" t="str">
            <v/>
          </cell>
          <cell r="BX256" t="str">
            <v/>
          </cell>
          <cell r="BY256" t="str">
            <v/>
          </cell>
          <cell r="BZ256" t="str">
            <v/>
          </cell>
          <cell r="CA256" t="str">
            <v/>
          </cell>
          <cell r="CB256" t="str">
            <v/>
          </cell>
          <cell r="CC256" t="str">
            <v/>
          </cell>
          <cell r="CD256" t="str">
            <v/>
          </cell>
          <cell r="CE256" t="str">
            <v/>
          </cell>
          <cell r="CF256" t="str">
            <v/>
          </cell>
          <cell r="CG256" t="str">
            <v/>
          </cell>
          <cell r="CH256" t="str">
            <v/>
          </cell>
          <cell r="CI256" t="str">
            <v/>
          </cell>
          <cell r="CJ256" t="str">
            <v/>
          </cell>
          <cell r="CK256" t="str">
            <v/>
          </cell>
          <cell r="CL256" t="str">
            <v/>
          </cell>
          <cell r="CM256">
            <v>0</v>
          </cell>
          <cell r="CN256">
            <v>0</v>
          </cell>
          <cell r="CO256">
            <v>0</v>
          </cell>
          <cell r="CP256">
            <v>125</v>
          </cell>
          <cell r="CQ256">
            <v>250</v>
          </cell>
          <cell r="CR256">
            <v>375</v>
          </cell>
          <cell r="CS256">
            <v>500</v>
          </cell>
          <cell r="CT256">
            <v>500</v>
          </cell>
          <cell r="CU256">
            <v>500</v>
          </cell>
          <cell r="CV256">
            <v>500</v>
          </cell>
          <cell r="CW256">
            <v>500</v>
          </cell>
          <cell r="CX256">
            <v>500</v>
          </cell>
          <cell r="CY256">
            <v>500</v>
          </cell>
          <cell r="CZ256">
            <v>500</v>
          </cell>
          <cell r="DA256" t="str">
            <v/>
          </cell>
          <cell r="DB256" t="str">
            <v/>
          </cell>
          <cell r="DC256" t="str">
            <v/>
          </cell>
          <cell r="DD256" t="str">
            <v/>
          </cell>
          <cell r="DE256" t="str">
            <v/>
          </cell>
          <cell r="DF256" t="str">
            <v/>
          </cell>
          <cell r="DG256" t="str">
            <v/>
          </cell>
          <cell r="DH256" t="str">
            <v/>
          </cell>
          <cell r="DI256" t="str">
            <v/>
          </cell>
          <cell r="DJ256" t="str">
            <v/>
          </cell>
          <cell r="DK256" t="str">
            <v/>
          </cell>
          <cell r="DL256" t="str">
            <v/>
          </cell>
          <cell r="DM256" t="str">
            <v/>
          </cell>
          <cell r="DN256" t="str">
            <v/>
          </cell>
          <cell r="DO256" t="str">
            <v/>
          </cell>
          <cell r="DP256" t="str">
            <v/>
          </cell>
          <cell r="DQ256" t="str">
            <v/>
          </cell>
          <cell r="DR256" t="str">
            <v/>
          </cell>
          <cell r="DS256" t="str">
            <v/>
          </cell>
          <cell r="DT256" t="str">
            <v/>
          </cell>
          <cell r="DU256" t="str">
            <v/>
          </cell>
          <cell r="DV256" t="str">
            <v/>
          </cell>
          <cell r="DW256" t="str">
            <v/>
          </cell>
          <cell r="DX256" t="str">
            <v/>
          </cell>
          <cell r="DY256" t="str">
            <v/>
          </cell>
          <cell r="DZ256" t="str">
            <v/>
          </cell>
          <cell r="EA256" t="str">
            <v/>
          </cell>
          <cell r="EB256" t="str">
            <v/>
          </cell>
          <cell r="EC256" t="str">
            <v/>
          </cell>
          <cell r="ED256" t="str">
            <v/>
          </cell>
          <cell r="EE256" t="str">
            <v/>
          </cell>
          <cell r="EF256" t="str">
            <v/>
          </cell>
          <cell r="EG256" t="str">
            <v/>
          </cell>
          <cell r="EH256" t="str">
            <v/>
          </cell>
          <cell r="EI256" t="str">
            <v/>
          </cell>
          <cell r="EJ256" t="str">
            <v/>
          </cell>
          <cell r="EK256" t="str">
            <v/>
          </cell>
          <cell r="EL256" t="str">
            <v/>
          </cell>
          <cell r="EM256" t="str">
            <v/>
          </cell>
          <cell r="EN256" t="str">
            <v/>
          </cell>
          <cell r="EO256" t="str">
            <v/>
          </cell>
          <cell r="EP256" t="str">
            <v/>
          </cell>
          <cell r="EQ256" t="str">
            <v/>
          </cell>
          <cell r="ER256" t="str">
            <v/>
          </cell>
          <cell r="ES256" t="str">
            <v/>
          </cell>
          <cell r="ET256" t="str">
            <v/>
          </cell>
          <cell r="EU256" t="str">
            <v/>
          </cell>
          <cell r="EV256" t="str">
            <v/>
          </cell>
        </row>
        <row r="257">
          <cell r="A257">
            <v>9.0098199999999995</v>
          </cell>
          <cell r="B257">
            <v>77.068739999999991</v>
          </cell>
          <cell r="F257">
            <v>9.0098199999999995</v>
          </cell>
          <cell r="G257">
            <v>93.068739999999991</v>
          </cell>
          <cell r="H257">
            <v>4504.91</v>
          </cell>
          <cell r="I257">
            <v>9.0098199999999995</v>
          </cell>
          <cell r="J257">
            <v>77.068739999999991</v>
          </cell>
          <cell r="K257">
            <v>21</v>
          </cell>
          <cell r="M257">
            <v>29</v>
          </cell>
          <cell r="O257">
            <v>29</v>
          </cell>
          <cell r="Q257">
            <v>29</v>
          </cell>
          <cell r="R257">
            <v>36342</v>
          </cell>
          <cell r="T257" t="str">
            <v>Ink &amp; Paint Projection</v>
          </cell>
          <cell r="V257">
            <v>36033</v>
          </cell>
          <cell r="W257">
            <v>36110.068740000002</v>
          </cell>
          <cell r="X257">
            <v>500</v>
          </cell>
          <cell r="Y257">
            <v>11</v>
          </cell>
          <cell r="Z257">
            <v>77.068739999999991</v>
          </cell>
          <cell r="AA257" t="str">
            <v/>
          </cell>
          <cell r="AB257" t="str">
            <v/>
          </cell>
          <cell r="AC257" t="str">
            <v/>
          </cell>
          <cell r="AD257" t="str">
            <v/>
          </cell>
          <cell r="AE257" t="str">
            <v/>
          </cell>
          <cell r="AF257" t="str">
            <v/>
          </cell>
          <cell r="AG257" t="str">
            <v/>
          </cell>
          <cell r="AH257" t="str">
            <v/>
          </cell>
          <cell r="AI257" t="str">
            <v/>
          </cell>
          <cell r="AJ257" t="str">
            <v/>
          </cell>
          <cell r="AK257" t="str">
            <v/>
          </cell>
          <cell r="AL257" t="str">
            <v/>
          </cell>
          <cell r="AM257" t="str">
            <v/>
          </cell>
          <cell r="AN257" t="str">
            <v/>
          </cell>
          <cell r="AO257" t="str">
            <v/>
          </cell>
          <cell r="AP257" t="str">
            <v/>
          </cell>
          <cell r="AQ257" t="str">
            <v/>
          </cell>
          <cell r="AR257" t="str">
            <v/>
          </cell>
          <cell r="AS257" t="str">
            <v/>
          </cell>
          <cell r="AT257" t="str">
            <v/>
          </cell>
          <cell r="AU257" t="str">
            <v/>
          </cell>
          <cell r="AV257" t="str">
            <v/>
          </cell>
          <cell r="AW257" t="str">
            <v/>
          </cell>
          <cell r="AX257" t="str">
            <v/>
          </cell>
          <cell r="AY257" t="str">
            <v/>
          </cell>
          <cell r="AZ257" t="str">
            <v/>
          </cell>
          <cell r="BA257" t="str">
            <v/>
          </cell>
          <cell r="BB257" t="str">
            <v/>
          </cell>
          <cell r="BC257" t="str">
            <v/>
          </cell>
          <cell r="BD257" t="str">
            <v/>
          </cell>
          <cell r="BE257" t="str">
            <v/>
          </cell>
          <cell r="BF257" t="str">
            <v/>
          </cell>
          <cell r="BG257" t="str">
            <v/>
          </cell>
          <cell r="BH257" t="str">
            <v/>
          </cell>
          <cell r="BI257" t="str">
            <v/>
          </cell>
          <cell r="BJ257" t="str">
            <v/>
          </cell>
          <cell r="BK257" t="str">
            <v/>
          </cell>
          <cell r="BL257" t="str">
            <v/>
          </cell>
          <cell r="BM257" t="str">
            <v/>
          </cell>
          <cell r="BN257" t="str">
            <v/>
          </cell>
          <cell r="BO257" t="str">
            <v/>
          </cell>
          <cell r="BP257" t="str">
            <v/>
          </cell>
          <cell r="BQ257" t="str">
            <v/>
          </cell>
          <cell r="BR257" t="str">
            <v/>
          </cell>
          <cell r="BS257" t="str">
            <v/>
          </cell>
          <cell r="BT257" t="str">
            <v/>
          </cell>
          <cell r="BU257" t="str">
            <v/>
          </cell>
          <cell r="BV257" t="str">
            <v/>
          </cell>
          <cell r="BW257" t="str">
            <v/>
          </cell>
          <cell r="BX257" t="str">
            <v/>
          </cell>
          <cell r="BY257" t="str">
            <v/>
          </cell>
          <cell r="BZ257" t="str">
            <v/>
          </cell>
          <cell r="CA257" t="str">
            <v/>
          </cell>
          <cell r="CB257" t="str">
            <v/>
          </cell>
          <cell r="CC257" t="str">
            <v/>
          </cell>
          <cell r="CD257" t="str">
            <v/>
          </cell>
          <cell r="CE257" t="str">
            <v/>
          </cell>
          <cell r="CF257" t="str">
            <v/>
          </cell>
          <cell r="CG257" t="str">
            <v/>
          </cell>
          <cell r="CH257" t="str">
            <v/>
          </cell>
          <cell r="CI257" t="str">
            <v/>
          </cell>
          <cell r="CJ257" t="str">
            <v/>
          </cell>
          <cell r="CK257" t="str">
            <v/>
          </cell>
          <cell r="CL257" t="str">
            <v/>
          </cell>
          <cell r="CM257" t="str">
            <v/>
          </cell>
          <cell r="CN257" t="str">
            <v/>
          </cell>
          <cell r="CO257" t="str">
            <v/>
          </cell>
          <cell r="CP257" t="str">
            <v/>
          </cell>
          <cell r="CQ257" t="str">
            <v/>
          </cell>
          <cell r="CR257">
            <v>125</v>
          </cell>
          <cell r="CS257">
            <v>250</v>
          </cell>
          <cell r="CT257">
            <v>375</v>
          </cell>
          <cell r="CU257">
            <v>500</v>
          </cell>
          <cell r="CV257">
            <v>500</v>
          </cell>
          <cell r="CW257">
            <v>500</v>
          </cell>
          <cell r="CX257">
            <v>500</v>
          </cell>
          <cell r="CY257">
            <v>500</v>
          </cell>
          <cell r="CZ257">
            <v>500</v>
          </cell>
          <cell r="DA257">
            <v>500</v>
          </cell>
          <cell r="DB257">
            <v>500</v>
          </cell>
          <cell r="DC257" t="str">
            <v/>
          </cell>
          <cell r="DD257" t="str">
            <v/>
          </cell>
          <cell r="DE257" t="str">
            <v/>
          </cell>
          <cell r="DF257" t="str">
            <v/>
          </cell>
          <cell r="DG257" t="str">
            <v/>
          </cell>
          <cell r="DH257" t="str">
            <v/>
          </cell>
          <cell r="DI257" t="str">
            <v/>
          </cell>
          <cell r="DJ257" t="str">
            <v/>
          </cell>
          <cell r="DK257" t="str">
            <v/>
          </cell>
          <cell r="DL257" t="str">
            <v/>
          </cell>
          <cell r="DM257" t="str">
            <v/>
          </cell>
          <cell r="DN257" t="str">
            <v/>
          </cell>
          <cell r="DO257" t="str">
            <v/>
          </cell>
          <cell r="DP257" t="str">
            <v/>
          </cell>
          <cell r="DQ257" t="str">
            <v/>
          </cell>
          <cell r="DR257" t="str">
            <v/>
          </cell>
          <cell r="DS257" t="str">
            <v/>
          </cell>
          <cell r="DT257" t="str">
            <v/>
          </cell>
          <cell r="DU257" t="str">
            <v/>
          </cell>
          <cell r="DV257" t="str">
            <v/>
          </cell>
          <cell r="DW257" t="str">
            <v/>
          </cell>
          <cell r="DX257" t="str">
            <v/>
          </cell>
          <cell r="DY257" t="str">
            <v/>
          </cell>
          <cell r="DZ257" t="str">
            <v/>
          </cell>
          <cell r="EA257" t="str">
            <v/>
          </cell>
          <cell r="EB257" t="str">
            <v/>
          </cell>
          <cell r="EC257" t="str">
            <v/>
          </cell>
          <cell r="ED257" t="str">
            <v/>
          </cell>
          <cell r="EE257" t="str">
            <v/>
          </cell>
          <cell r="EF257" t="str">
            <v/>
          </cell>
          <cell r="EG257" t="str">
            <v/>
          </cell>
          <cell r="EH257" t="str">
            <v/>
          </cell>
          <cell r="EI257" t="str">
            <v/>
          </cell>
          <cell r="EJ257" t="str">
            <v/>
          </cell>
          <cell r="EK257" t="str">
            <v/>
          </cell>
          <cell r="EL257" t="str">
            <v/>
          </cell>
          <cell r="EM257" t="str">
            <v/>
          </cell>
          <cell r="EN257" t="str">
            <v/>
          </cell>
          <cell r="EO257" t="str">
            <v/>
          </cell>
          <cell r="EP257" t="str">
            <v/>
          </cell>
          <cell r="EQ257" t="str">
            <v/>
          </cell>
          <cell r="ER257" t="str">
            <v/>
          </cell>
          <cell r="ES257" t="str">
            <v/>
          </cell>
          <cell r="ET257" t="str">
            <v/>
          </cell>
          <cell r="EU257" t="str">
            <v/>
          </cell>
          <cell r="EV257" t="str">
            <v/>
          </cell>
        </row>
        <row r="259">
          <cell r="T259" t="str">
            <v>BUDGET FORECAST</v>
          </cell>
          <cell r="AA259" t="str">
            <v/>
          </cell>
          <cell r="AB259" t="str">
            <v/>
          </cell>
          <cell r="AC259" t="str">
            <v/>
          </cell>
          <cell r="AD259" t="str">
            <v/>
          </cell>
          <cell r="AE259" t="str">
            <v/>
          </cell>
          <cell r="AF259" t="str">
            <v/>
          </cell>
          <cell r="AG259" t="str">
            <v/>
          </cell>
          <cell r="AH259" t="str">
            <v/>
          </cell>
          <cell r="AI259" t="str">
            <v/>
          </cell>
          <cell r="AJ259" t="str">
            <v/>
          </cell>
          <cell r="AK259" t="str">
            <v/>
          </cell>
          <cell r="AL259" t="str">
            <v/>
          </cell>
          <cell r="AM259" t="str">
            <v/>
          </cell>
          <cell r="AN259" t="str">
            <v/>
          </cell>
          <cell r="AO259" t="str">
            <v/>
          </cell>
          <cell r="AP259" t="str">
            <v/>
          </cell>
          <cell r="AQ259" t="str">
            <v/>
          </cell>
          <cell r="AR259" t="str">
            <v/>
          </cell>
          <cell r="AS259" t="str">
            <v/>
          </cell>
          <cell r="AT259" t="str">
            <v/>
          </cell>
          <cell r="AU259" t="str">
            <v/>
          </cell>
          <cell r="AV259" t="str">
            <v/>
          </cell>
          <cell r="AW259" t="str">
            <v/>
          </cell>
          <cell r="AX259" t="str">
            <v/>
          </cell>
          <cell r="AY259" t="str">
            <v/>
          </cell>
          <cell r="AZ259" t="str">
            <v/>
          </cell>
          <cell r="BA259" t="str">
            <v/>
          </cell>
          <cell r="BB259" t="str">
            <v/>
          </cell>
          <cell r="BC259" t="str">
            <v/>
          </cell>
          <cell r="BD259" t="str">
            <v/>
          </cell>
          <cell r="BE259" t="str">
            <v/>
          </cell>
          <cell r="BF259" t="str">
            <v/>
          </cell>
          <cell r="BG259" t="str">
            <v/>
          </cell>
          <cell r="BH259" t="str">
            <v/>
          </cell>
          <cell r="BI259" t="str">
            <v/>
          </cell>
          <cell r="BJ259" t="str">
            <v/>
          </cell>
          <cell r="BK259" t="str">
            <v/>
          </cell>
          <cell r="BL259" t="str">
            <v/>
          </cell>
          <cell r="BM259" t="str">
            <v/>
          </cell>
          <cell r="BN259" t="str">
            <v/>
          </cell>
          <cell r="BO259" t="str">
            <v/>
          </cell>
          <cell r="BP259" t="str">
            <v/>
          </cell>
          <cell r="BQ259" t="str">
            <v/>
          </cell>
          <cell r="BR259" t="str">
            <v/>
          </cell>
          <cell r="BS259" t="str">
            <v/>
          </cell>
          <cell r="BT259" t="str">
            <v/>
          </cell>
          <cell r="BU259" t="str">
            <v/>
          </cell>
          <cell r="BV259" t="str">
            <v/>
          </cell>
          <cell r="BW259" t="str">
            <v/>
          </cell>
          <cell r="BX259" t="str">
            <v/>
          </cell>
          <cell r="BY259" t="str">
            <v/>
          </cell>
          <cell r="BZ259" t="str">
            <v/>
          </cell>
          <cell r="CA259" t="str">
            <v/>
          </cell>
          <cell r="CB259" t="str">
            <v/>
          </cell>
          <cell r="CC259" t="str">
            <v/>
          </cell>
          <cell r="CD259" t="str">
            <v/>
          </cell>
          <cell r="CE259" t="str">
            <v/>
          </cell>
          <cell r="CF259" t="str">
            <v/>
          </cell>
          <cell r="CG259" t="str">
            <v/>
          </cell>
          <cell r="CH259" t="str">
            <v/>
          </cell>
          <cell r="CI259">
            <v>35975</v>
          </cell>
          <cell r="CJ259">
            <v>35982</v>
          </cell>
          <cell r="CK259">
            <v>35989</v>
          </cell>
          <cell r="CL259">
            <v>35996</v>
          </cell>
          <cell r="CM259">
            <v>36003</v>
          </cell>
          <cell r="CN259">
            <v>36010</v>
          </cell>
          <cell r="CO259">
            <v>36017</v>
          </cell>
          <cell r="CP259">
            <v>36024</v>
          </cell>
          <cell r="CQ259">
            <v>36031</v>
          </cell>
          <cell r="CR259">
            <v>36038</v>
          </cell>
          <cell r="CS259">
            <v>36045</v>
          </cell>
          <cell r="CT259">
            <v>36052</v>
          </cell>
          <cell r="CU259" t="str">
            <v/>
          </cell>
          <cell r="CV259" t="str">
            <v/>
          </cell>
          <cell r="CW259" t="str">
            <v/>
          </cell>
          <cell r="CX259" t="str">
            <v/>
          </cell>
          <cell r="CY259" t="str">
            <v/>
          </cell>
          <cell r="CZ259" t="str">
            <v/>
          </cell>
          <cell r="DA259" t="str">
            <v/>
          </cell>
          <cell r="DB259" t="str">
            <v/>
          </cell>
          <cell r="DC259" t="str">
            <v/>
          </cell>
          <cell r="DD259" t="str">
            <v/>
          </cell>
          <cell r="DE259" t="str">
            <v/>
          </cell>
          <cell r="DF259" t="str">
            <v/>
          </cell>
          <cell r="DG259" t="str">
            <v/>
          </cell>
          <cell r="DH259" t="str">
            <v/>
          </cell>
          <cell r="DI259" t="str">
            <v/>
          </cell>
          <cell r="DJ259" t="str">
            <v/>
          </cell>
          <cell r="DK259" t="str">
            <v/>
          </cell>
          <cell r="DL259" t="str">
            <v/>
          </cell>
          <cell r="DM259" t="str">
            <v/>
          </cell>
          <cell r="DN259" t="str">
            <v/>
          </cell>
          <cell r="DO259" t="str">
            <v/>
          </cell>
          <cell r="DP259" t="str">
            <v/>
          </cell>
          <cell r="DQ259" t="str">
            <v/>
          </cell>
          <cell r="DR259" t="str">
            <v/>
          </cell>
          <cell r="DS259" t="str">
            <v/>
          </cell>
          <cell r="DT259" t="str">
            <v/>
          </cell>
          <cell r="DU259" t="str">
            <v/>
          </cell>
          <cell r="DV259" t="str">
            <v/>
          </cell>
          <cell r="DW259" t="str">
            <v/>
          </cell>
          <cell r="DX259" t="str">
            <v/>
          </cell>
          <cell r="DY259" t="str">
            <v/>
          </cell>
          <cell r="DZ259" t="str">
            <v/>
          </cell>
          <cell r="EA259" t="str">
            <v/>
          </cell>
          <cell r="EB259" t="str">
            <v/>
          </cell>
          <cell r="EC259" t="str">
            <v/>
          </cell>
          <cell r="ED259" t="str">
            <v/>
          </cell>
          <cell r="EE259" t="str">
            <v/>
          </cell>
          <cell r="EF259" t="str">
            <v/>
          </cell>
          <cell r="EG259" t="str">
            <v/>
          </cell>
          <cell r="EH259" t="str">
            <v/>
          </cell>
          <cell r="EI259" t="str">
            <v/>
          </cell>
          <cell r="EJ259" t="str">
            <v/>
          </cell>
          <cell r="EK259" t="str">
            <v/>
          </cell>
          <cell r="EL259" t="str">
            <v/>
          </cell>
          <cell r="EM259" t="str">
            <v/>
          </cell>
          <cell r="EN259" t="str">
            <v/>
          </cell>
          <cell r="EO259" t="str">
            <v/>
          </cell>
          <cell r="EP259" t="str">
            <v/>
          </cell>
          <cell r="EQ259" t="str">
            <v/>
          </cell>
          <cell r="ER259" t="str">
            <v/>
          </cell>
          <cell r="ES259" t="str">
            <v/>
          </cell>
          <cell r="ET259" t="str">
            <v/>
          </cell>
          <cell r="EU259" t="str">
            <v/>
          </cell>
          <cell r="EV259" t="str">
            <v/>
          </cell>
          <cell r="EW259" t="str">
            <v/>
          </cell>
          <cell r="EX259" t="str">
            <v/>
          </cell>
          <cell r="EY259" t="str">
            <v/>
          </cell>
          <cell r="EZ259" t="str">
            <v/>
          </cell>
          <cell r="FA259" t="str">
            <v/>
          </cell>
          <cell r="FB259" t="str">
            <v/>
          </cell>
          <cell r="FC259" t="str">
            <v/>
          </cell>
          <cell r="FD259" t="str">
            <v/>
          </cell>
          <cell r="FE259" t="str">
            <v/>
          </cell>
          <cell r="FF259" t="str">
            <v/>
          </cell>
          <cell r="FG259" t="str">
            <v/>
          </cell>
          <cell r="FH259" t="str">
            <v/>
          </cell>
          <cell r="FI259" t="str">
            <v/>
          </cell>
        </row>
        <row r="260">
          <cell r="T260" t="str">
            <v>BUDGET FORECAST</v>
          </cell>
          <cell r="V260" t="str">
            <v>PRE PROD</v>
          </cell>
          <cell r="W260">
            <v>30</v>
          </cell>
          <cell r="X260">
            <v>157500</v>
          </cell>
          <cell r="AA260" t="str">
            <v/>
          </cell>
          <cell r="AB260" t="str">
            <v/>
          </cell>
          <cell r="AC260" t="str">
            <v/>
          </cell>
          <cell r="AD260" t="str">
            <v/>
          </cell>
          <cell r="AE260" t="str">
            <v/>
          </cell>
          <cell r="AF260" t="str">
            <v/>
          </cell>
          <cell r="AG260" t="str">
            <v/>
          </cell>
          <cell r="AH260" t="str">
            <v/>
          </cell>
          <cell r="AI260" t="str">
            <v/>
          </cell>
          <cell r="AJ260" t="str">
            <v/>
          </cell>
          <cell r="AK260" t="str">
            <v/>
          </cell>
          <cell r="AL260" t="str">
            <v/>
          </cell>
          <cell r="AM260" t="str">
            <v/>
          </cell>
          <cell r="AN260" t="str">
            <v/>
          </cell>
          <cell r="AO260" t="str">
            <v/>
          </cell>
          <cell r="AP260" t="str">
            <v/>
          </cell>
          <cell r="AQ260" t="str">
            <v/>
          </cell>
          <cell r="AR260" t="str">
            <v/>
          </cell>
          <cell r="AS260" t="str">
            <v/>
          </cell>
          <cell r="AT260" t="str">
            <v/>
          </cell>
          <cell r="AU260" t="str">
            <v/>
          </cell>
          <cell r="AV260" t="str">
            <v/>
          </cell>
          <cell r="AW260" t="str">
            <v/>
          </cell>
          <cell r="AX260" t="str">
            <v/>
          </cell>
          <cell r="AY260" t="str">
            <v/>
          </cell>
          <cell r="AZ260" t="str">
            <v/>
          </cell>
          <cell r="BA260" t="str">
            <v/>
          </cell>
          <cell r="BB260" t="str">
            <v/>
          </cell>
          <cell r="BC260" t="str">
            <v/>
          </cell>
          <cell r="BD260" t="str">
            <v/>
          </cell>
          <cell r="BE260" t="str">
            <v/>
          </cell>
          <cell r="BF260" t="str">
            <v/>
          </cell>
          <cell r="BG260" t="str">
            <v/>
          </cell>
          <cell r="BH260" t="str">
            <v/>
          </cell>
          <cell r="BI260" t="str">
            <v/>
          </cell>
          <cell r="BJ260" t="str">
            <v/>
          </cell>
          <cell r="BK260" t="str">
            <v/>
          </cell>
          <cell r="BL260" t="str">
            <v/>
          </cell>
          <cell r="BM260" t="str">
            <v/>
          </cell>
          <cell r="BN260" t="str">
            <v/>
          </cell>
          <cell r="BO260" t="str">
            <v/>
          </cell>
          <cell r="BP260" t="str">
            <v/>
          </cell>
          <cell r="BQ260" t="str">
            <v/>
          </cell>
          <cell r="BR260" t="str">
            <v/>
          </cell>
          <cell r="BS260" t="str">
            <v/>
          </cell>
          <cell r="BT260" t="str">
            <v/>
          </cell>
          <cell r="BU260" t="str">
            <v/>
          </cell>
          <cell r="BV260" t="str">
            <v/>
          </cell>
          <cell r="BW260" t="str">
            <v/>
          </cell>
          <cell r="BX260" t="str">
            <v/>
          </cell>
          <cell r="BY260" t="str">
            <v/>
          </cell>
          <cell r="BZ260" t="str">
            <v/>
          </cell>
          <cell r="CA260" t="str">
            <v/>
          </cell>
          <cell r="CB260" t="str">
            <v/>
          </cell>
          <cell r="CC260" t="str">
            <v/>
          </cell>
          <cell r="CD260" t="str">
            <v/>
          </cell>
          <cell r="CE260" t="str">
            <v/>
          </cell>
          <cell r="CF260" t="str">
            <v/>
          </cell>
          <cell r="CG260" t="str">
            <v/>
          </cell>
          <cell r="CH260" t="str">
            <v/>
          </cell>
          <cell r="CI260">
            <v>35975</v>
          </cell>
          <cell r="CJ260">
            <v>35982</v>
          </cell>
          <cell r="CK260">
            <v>35989</v>
          </cell>
          <cell r="CL260">
            <v>35996</v>
          </cell>
          <cell r="CM260">
            <v>36003</v>
          </cell>
          <cell r="CN260">
            <v>36010</v>
          </cell>
          <cell r="CO260">
            <v>36017</v>
          </cell>
          <cell r="CP260">
            <v>36024</v>
          </cell>
          <cell r="CQ260">
            <v>36031</v>
          </cell>
          <cell r="CR260">
            <v>36038</v>
          </cell>
          <cell r="CS260">
            <v>36045</v>
          </cell>
          <cell r="CT260">
            <v>36052</v>
          </cell>
          <cell r="CU260" t="str">
            <v/>
          </cell>
          <cell r="CV260" t="str">
            <v/>
          </cell>
          <cell r="CW260" t="str">
            <v/>
          </cell>
          <cell r="CX260" t="str">
            <v/>
          </cell>
          <cell r="CY260" t="str">
            <v/>
          </cell>
          <cell r="CZ260" t="str">
            <v/>
          </cell>
          <cell r="DA260" t="str">
            <v/>
          </cell>
          <cell r="DB260" t="str">
            <v/>
          </cell>
          <cell r="DC260" t="str">
            <v/>
          </cell>
          <cell r="DD260" t="str">
            <v/>
          </cell>
          <cell r="DE260" t="str">
            <v/>
          </cell>
          <cell r="DF260" t="str">
            <v/>
          </cell>
          <cell r="DG260" t="str">
            <v/>
          </cell>
          <cell r="DH260" t="str">
            <v/>
          </cell>
          <cell r="DI260" t="str">
            <v/>
          </cell>
          <cell r="DJ260" t="str">
            <v/>
          </cell>
          <cell r="DK260" t="str">
            <v/>
          </cell>
          <cell r="DL260" t="str">
            <v/>
          </cell>
          <cell r="DM260" t="str">
            <v/>
          </cell>
          <cell r="DN260" t="str">
            <v/>
          </cell>
          <cell r="DO260" t="str">
            <v/>
          </cell>
          <cell r="DP260" t="str">
            <v/>
          </cell>
          <cell r="DQ260" t="str">
            <v/>
          </cell>
          <cell r="DR260" t="str">
            <v/>
          </cell>
          <cell r="DS260" t="str">
            <v/>
          </cell>
          <cell r="DT260" t="str">
            <v/>
          </cell>
          <cell r="DU260" t="str">
            <v/>
          </cell>
          <cell r="DV260" t="str">
            <v/>
          </cell>
          <cell r="DW260" t="str">
            <v/>
          </cell>
          <cell r="DX260" t="str">
            <v/>
          </cell>
          <cell r="DY260" t="str">
            <v/>
          </cell>
          <cell r="DZ260" t="str">
            <v/>
          </cell>
          <cell r="EA260" t="str">
            <v/>
          </cell>
          <cell r="EB260" t="str">
            <v/>
          </cell>
          <cell r="EC260" t="str">
            <v/>
          </cell>
          <cell r="ED260" t="str">
            <v/>
          </cell>
          <cell r="EE260" t="str">
            <v/>
          </cell>
          <cell r="EF260" t="str">
            <v/>
          </cell>
          <cell r="EG260" t="str">
            <v/>
          </cell>
          <cell r="EH260" t="str">
            <v/>
          </cell>
          <cell r="EI260" t="str">
            <v/>
          </cell>
          <cell r="EJ260" t="str">
            <v/>
          </cell>
          <cell r="EK260" t="str">
            <v/>
          </cell>
          <cell r="EL260" t="str">
            <v/>
          </cell>
          <cell r="EM260" t="str">
            <v/>
          </cell>
          <cell r="EN260" t="str">
            <v/>
          </cell>
          <cell r="EO260" t="str">
            <v/>
          </cell>
          <cell r="EP260" t="str">
            <v/>
          </cell>
          <cell r="EQ260" t="str">
            <v/>
          </cell>
          <cell r="ER260" t="str">
            <v/>
          </cell>
          <cell r="ES260" t="str">
            <v/>
          </cell>
          <cell r="ET260" t="str">
            <v/>
          </cell>
          <cell r="EU260" t="str">
            <v/>
          </cell>
          <cell r="EV260" t="str">
            <v/>
          </cell>
          <cell r="EW260" t="str">
            <v/>
          </cell>
          <cell r="EX260" t="str">
            <v/>
          </cell>
          <cell r="EY260" t="str">
            <v/>
          </cell>
          <cell r="EZ260" t="str">
            <v/>
          </cell>
          <cell r="FA260" t="str">
            <v/>
          </cell>
          <cell r="FB260" t="str">
            <v/>
          </cell>
          <cell r="FC260" t="str">
            <v/>
          </cell>
          <cell r="FD260" t="str">
            <v/>
          </cell>
          <cell r="FE260" t="str">
            <v/>
          </cell>
          <cell r="FF260" t="str">
            <v/>
          </cell>
          <cell r="FG260" t="str">
            <v/>
          </cell>
          <cell r="FH260" t="str">
            <v/>
          </cell>
          <cell r="FI260" t="str">
            <v/>
          </cell>
        </row>
        <row r="261">
          <cell r="V261" t="str">
            <v>PRE PROD</v>
          </cell>
          <cell r="W261">
            <v>30</v>
          </cell>
          <cell r="X261">
            <v>157500</v>
          </cell>
          <cell r="AA261" t="str">
            <v/>
          </cell>
          <cell r="AB261" t="str">
            <v/>
          </cell>
          <cell r="AC261" t="str">
            <v/>
          </cell>
          <cell r="AD261" t="str">
            <v/>
          </cell>
          <cell r="AE261" t="str">
            <v/>
          </cell>
          <cell r="AF261" t="str">
            <v/>
          </cell>
          <cell r="AG261" t="str">
            <v/>
          </cell>
          <cell r="AH261" t="str">
            <v/>
          </cell>
          <cell r="AI261" t="str">
            <v/>
          </cell>
          <cell r="AJ261" t="str">
            <v/>
          </cell>
          <cell r="AK261" t="str">
            <v/>
          </cell>
          <cell r="AL261" t="str">
            <v/>
          </cell>
          <cell r="AM261" t="str">
            <v/>
          </cell>
          <cell r="AN261" t="str">
            <v/>
          </cell>
          <cell r="AO261" t="str">
            <v/>
          </cell>
          <cell r="AP261" t="str">
            <v/>
          </cell>
          <cell r="AQ261" t="str">
            <v/>
          </cell>
          <cell r="AR261" t="str">
            <v/>
          </cell>
          <cell r="AS261" t="str">
            <v/>
          </cell>
          <cell r="AT261" t="str">
            <v/>
          </cell>
          <cell r="AU261" t="str">
            <v/>
          </cell>
          <cell r="AV261" t="str">
            <v/>
          </cell>
          <cell r="AW261" t="str">
            <v/>
          </cell>
          <cell r="AX261" t="str">
            <v/>
          </cell>
          <cell r="AY261" t="str">
            <v/>
          </cell>
          <cell r="AZ261" t="str">
            <v/>
          </cell>
          <cell r="BA261" t="str">
            <v/>
          </cell>
          <cell r="BB261" t="str">
            <v/>
          </cell>
          <cell r="BC261" t="str">
            <v/>
          </cell>
          <cell r="BD261" t="str">
            <v/>
          </cell>
          <cell r="BE261" t="str">
            <v/>
          </cell>
          <cell r="BF261" t="str">
            <v/>
          </cell>
          <cell r="BG261" t="str">
            <v/>
          </cell>
          <cell r="BH261" t="str">
            <v/>
          </cell>
          <cell r="BI261" t="str">
            <v/>
          </cell>
          <cell r="BJ261" t="str">
            <v/>
          </cell>
          <cell r="BK261" t="str">
            <v/>
          </cell>
          <cell r="BL261" t="str">
            <v/>
          </cell>
          <cell r="BM261" t="str">
            <v/>
          </cell>
          <cell r="BN261" t="str">
            <v/>
          </cell>
          <cell r="BO261" t="str">
            <v/>
          </cell>
          <cell r="BP261" t="str">
            <v/>
          </cell>
          <cell r="BQ261" t="str">
            <v/>
          </cell>
          <cell r="BR261" t="str">
            <v/>
          </cell>
          <cell r="BS261" t="str">
            <v/>
          </cell>
          <cell r="BT261" t="str">
            <v/>
          </cell>
          <cell r="BU261" t="str">
            <v/>
          </cell>
          <cell r="BV261" t="str">
            <v/>
          </cell>
          <cell r="BW261" t="str">
            <v/>
          </cell>
          <cell r="BX261" t="str">
            <v/>
          </cell>
          <cell r="BY261" t="str">
            <v/>
          </cell>
          <cell r="BZ261" t="str">
            <v/>
          </cell>
          <cell r="CA261" t="str">
            <v/>
          </cell>
          <cell r="CB261" t="str">
            <v/>
          </cell>
          <cell r="CC261" t="str">
            <v/>
          </cell>
          <cell r="CD261" t="str">
            <v/>
          </cell>
          <cell r="CE261" t="str">
            <v/>
          </cell>
          <cell r="CF261" t="str">
            <v/>
          </cell>
          <cell r="CG261" t="str">
            <v/>
          </cell>
          <cell r="CH261" t="str">
            <v/>
          </cell>
          <cell r="CI261">
            <v>3750</v>
          </cell>
          <cell r="CJ261">
            <v>7500</v>
          </cell>
          <cell r="CK261">
            <v>11250</v>
          </cell>
          <cell r="CL261">
            <v>15000</v>
          </cell>
          <cell r="CM261">
            <v>15000</v>
          </cell>
          <cell r="CN261">
            <v>15000</v>
          </cell>
          <cell r="CO261">
            <v>15000</v>
          </cell>
          <cell r="CP261">
            <v>15000</v>
          </cell>
          <cell r="CQ261">
            <v>15000</v>
          </cell>
          <cell r="CR261">
            <v>15000</v>
          </cell>
          <cell r="CS261">
            <v>15000</v>
          </cell>
          <cell r="CT261">
            <v>15000</v>
          </cell>
          <cell r="CU261" t="str">
            <v/>
          </cell>
          <cell r="CV261" t="str">
            <v/>
          </cell>
          <cell r="CW261" t="str">
            <v/>
          </cell>
          <cell r="CX261" t="str">
            <v/>
          </cell>
          <cell r="CY261" t="str">
            <v/>
          </cell>
          <cell r="CZ261" t="str">
            <v/>
          </cell>
          <cell r="DA261" t="str">
            <v/>
          </cell>
          <cell r="DB261" t="str">
            <v/>
          </cell>
          <cell r="DC261" t="str">
            <v/>
          </cell>
          <cell r="DD261" t="str">
            <v/>
          </cell>
          <cell r="DE261" t="str">
            <v/>
          </cell>
          <cell r="DF261" t="str">
            <v/>
          </cell>
          <cell r="DG261" t="str">
            <v/>
          </cell>
          <cell r="DH261" t="str">
            <v/>
          </cell>
          <cell r="DI261" t="str">
            <v/>
          </cell>
          <cell r="DJ261" t="str">
            <v/>
          </cell>
          <cell r="DK261" t="str">
            <v/>
          </cell>
          <cell r="DL261" t="str">
            <v/>
          </cell>
          <cell r="DM261" t="str">
            <v/>
          </cell>
          <cell r="DN261" t="str">
            <v/>
          </cell>
          <cell r="DO261" t="str">
            <v/>
          </cell>
          <cell r="DP261" t="str">
            <v/>
          </cell>
          <cell r="DQ261" t="str">
            <v/>
          </cell>
          <cell r="DR261" t="str">
            <v/>
          </cell>
          <cell r="DS261" t="str">
            <v/>
          </cell>
          <cell r="DT261" t="str">
            <v/>
          </cell>
          <cell r="DU261" t="str">
            <v/>
          </cell>
          <cell r="DV261" t="str">
            <v/>
          </cell>
          <cell r="DW261" t="str">
            <v/>
          </cell>
          <cell r="DX261" t="str">
            <v/>
          </cell>
          <cell r="DY261" t="str">
            <v/>
          </cell>
          <cell r="DZ261" t="str">
            <v/>
          </cell>
          <cell r="EA261" t="str">
            <v/>
          </cell>
          <cell r="EB261" t="str">
            <v/>
          </cell>
          <cell r="EC261" t="str">
            <v/>
          </cell>
          <cell r="ED261" t="str">
            <v/>
          </cell>
          <cell r="EE261" t="str">
            <v/>
          </cell>
          <cell r="EF261" t="str">
            <v/>
          </cell>
          <cell r="EG261" t="str">
            <v/>
          </cell>
          <cell r="EH261" t="str">
            <v/>
          </cell>
          <cell r="EI261" t="str">
            <v/>
          </cell>
          <cell r="EJ261" t="str">
            <v/>
          </cell>
          <cell r="EK261" t="str">
            <v/>
          </cell>
          <cell r="EL261" t="str">
            <v/>
          </cell>
          <cell r="EM261" t="str">
            <v/>
          </cell>
          <cell r="EN261" t="str">
            <v/>
          </cell>
          <cell r="EO261" t="str">
            <v/>
          </cell>
          <cell r="EP261" t="str">
            <v/>
          </cell>
          <cell r="EQ261" t="str">
            <v/>
          </cell>
          <cell r="ER261" t="str">
            <v/>
          </cell>
          <cell r="ES261" t="str">
            <v/>
          </cell>
          <cell r="ET261" t="str">
            <v/>
          </cell>
          <cell r="EU261" t="str">
            <v/>
          </cell>
          <cell r="EV261" t="str">
            <v/>
          </cell>
          <cell r="EW261" t="str">
            <v/>
          </cell>
          <cell r="EX261" t="str">
            <v/>
          </cell>
          <cell r="EY261" t="str">
            <v/>
          </cell>
          <cell r="EZ261" t="str">
            <v/>
          </cell>
          <cell r="FA261" t="str">
            <v/>
          </cell>
          <cell r="FB261" t="str">
            <v/>
          </cell>
          <cell r="FC261" t="str">
            <v/>
          </cell>
          <cell r="FD261" t="str">
            <v/>
          </cell>
          <cell r="FE261" t="str">
            <v/>
          </cell>
          <cell r="FF261" t="str">
            <v/>
          </cell>
          <cell r="FG261" t="str">
            <v/>
          </cell>
          <cell r="FH261" t="str">
            <v/>
          </cell>
          <cell r="FI261" t="str">
            <v/>
          </cell>
        </row>
        <row r="262">
          <cell r="V262" t="str">
            <v>PRODUCTION</v>
          </cell>
          <cell r="W262">
            <v>150</v>
          </cell>
          <cell r="X262">
            <v>712500</v>
          </cell>
          <cell r="AA262" t="str">
            <v/>
          </cell>
          <cell r="AB262" t="str">
            <v/>
          </cell>
          <cell r="AC262" t="str">
            <v/>
          </cell>
          <cell r="AD262" t="str">
            <v/>
          </cell>
          <cell r="AE262" t="str">
            <v/>
          </cell>
          <cell r="AF262" t="str">
            <v/>
          </cell>
          <cell r="AG262" t="str">
            <v/>
          </cell>
          <cell r="AH262" t="str">
            <v/>
          </cell>
          <cell r="AI262" t="str">
            <v/>
          </cell>
          <cell r="AJ262" t="str">
            <v/>
          </cell>
          <cell r="AK262" t="str">
            <v/>
          </cell>
          <cell r="AL262" t="str">
            <v/>
          </cell>
          <cell r="AM262" t="str">
            <v/>
          </cell>
          <cell r="AN262" t="str">
            <v/>
          </cell>
          <cell r="AO262" t="str">
            <v/>
          </cell>
          <cell r="AP262" t="str">
            <v/>
          </cell>
          <cell r="AQ262" t="str">
            <v/>
          </cell>
          <cell r="AR262" t="str">
            <v/>
          </cell>
          <cell r="AS262" t="str">
            <v/>
          </cell>
          <cell r="AT262" t="str">
            <v/>
          </cell>
          <cell r="AU262" t="str">
            <v/>
          </cell>
          <cell r="AV262" t="str">
            <v/>
          </cell>
          <cell r="AW262" t="str">
            <v/>
          </cell>
          <cell r="AX262" t="str">
            <v/>
          </cell>
          <cell r="AY262" t="str">
            <v/>
          </cell>
          <cell r="AZ262" t="str">
            <v/>
          </cell>
          <cell r="BA262" t="str">
            <v/>
          </cell>
          <cell r="BB262" t="str">
            <v/>
          </cell>
          <cell r="BC262" t="str">
            <v/>
          </cell>
          <cell r="BD262" t="str">
            <v/>
          </cell>
          <cell r="BE262" t="str">
            <v/>
          </cell>
          <cell r="BF262" t="str">
            <v/>
          </cell>
          <cell r="BG262" t="str">
            <v/>
          </cell>
          <cell r="BH262" t="str">
            <v/>
          </cell>
          <cell r="BI262" t="str">
            <v/>
          </cell>
          <cell r="BJ262" t="str">
            <v/>
          </cell>
          <cell r="BK262" t="str">
            <v/>
          </cell>
          <cell r="BL262" t="str">
            <v/>
          </cell>
          <cell r="BM262" t="str">
            <v/>
          </cell>
          <cell r="BN262" t="str">
            <v/>
          </cell>
          <cell r="BO262" t="str">
            <v/>
          </cell>
          <cell r="BP262" t="str">
            <v/>
          </cell>
          <cell r="BQ262" t="str">
            <v/>
          </cell>
          <cell r="BR262" t="str">
            <v/>
          </cell>
          <cell r="BS262" t="str">
            <v/>
          </cell>
          <cell r="BT262" t="str">
            <v/>
          </cell>
          <cell r="BU262" t="str">
            <v/>
          </cell>
          <cell r="BV262" t="str">
            <v/>
          </cell>
          <cell r="BW262" t="str">
            <v/>
          </cell>
          <cell r="BX262" t="str">
            <v/>
          </cell>
          <cell r="BY262" t="str">
            <v/>
          </cell>
          <cell r="BZ262" t="str">
            <v/>
          </cell>
          <cell r="CA262" t="str">
            <v/>
          </cell>
          <cell r="CB262" t="str">
            <v/>
          </cell>
          <cell r="CC262" t="str">
            <v/>
          </cell>
          <cell r="CD262" t="str">
            <v/>
          </cell>
          <cell r="CE262" t="str">
            <v/>
          </cell>
          <cell r="CF262" t="str">
            <v/>
          </cell>
          <cell r="CG262" t="str">
            <v/>
          </cell>
          <cell r="CH262" t="str">
            <v/>
          </cell>
          <cell r="CI262" t="str">
            <v/>
          </cell>
          <cell r="CJ262" t="str">
            <v/>
          </cell>
          <cell r="CK262" t="str">
            <v/>
          </cell>
          <cell r="CL262" t="str">
            <v/>
          </cell>
          <cell r="CM262">
            <v>36003</v>
          </cell>
          <cell r="CN262">
            <v>36010</v>
          </cell>
          <cell r="CO262">
            <v>36017</v>
          </cell>
          <cell r="CP262">
            <v>36024</v>
          </cell>
          <cell r="CQ262">
            <v>36031</v>
          </cell>
          <cell r="CR262">
            <v>36038</v>
          </cell>
          <cell r="CS262">
            <v>36045</v>
          </cell>
          <cell r="CT262">
            <v>36052</v>
          </cell>
          <cell r="CU262">
            <v>36059</v>
          </cell>
          <cell r="CV262">
            <v>36066</v>
          </cell>
          <cell r="CW262">
            <v>36073</v>
          </cell>
          <cell r="CX262">
            <v>36080</v>
          </cell>
          <cell r="CY262">
            <v>36087</v>
          </cell>
          <cell r="CZ262">
            <v>36094</v>
          </cell>
          <cell r="DA262" t="str">
            <v/>
          </cell>
          <cell r="DB262" t="str">
            <v/>
          </cell>
          <cell r="DC262" t="str">
            <v/>
          </cell>
          <cell r="DD262" t="str">
            <v/>
          </cell>
          <cell r="DE262" t="str">
            <v/>
          </cell>
          <cell r="DF262" t="str">
            <v/>
          </cell>
          <cell r="DG262" t="str">
            <v/>
          </cell>
          <cell r="DH262" t="str">
            <v/>
          </cell>
          <cell r="DI262" t="str">
            <v/>
          </cell>
          <cell r="DJ262" t="str">
            <v/>
          </cell>
          <cell r="DK262" t="str">
            <v/>
          </cell>
          <cell r="DL262" t="str">
            <v/>
          </cell>
          <cell r="DM262" t="str">
            <v/>
          </cell>
          <cell r="DN262" t="str">
            <v/>
          </cell>
          <cell r="DO262" t="str">
            <v/>
          </cell>
          <cell r="DP262" t="str">
            <v/>
          </cell>
          <cell r="DQ262" t="str">
            <v/>
          </cell>
          <cell r="DR262" t="str">
            <v/>
          </cell>
          <cell r="DS262" t="str">
            <v/>
          </cell>
          <cell r="DT262" t="str">
            <v/>
          </cell>
          <cell r="DU262" t="str">
            <v/>
          </cell>
          <cell r="DV262" t="str">
            <v/>
          </cell>
          <cell r="DW262" t="str">
            <v/>
          </cell>
          <cell r="DX262" t="str">
            <v/>
          </cell>
          <cell r="DY262" t="str">
            <v/>
          </cell>
          <cell r="DZ262" t="str">
            <v/>
          </cell>
          <cell r="EA262" t="str">
            <v/>
          </cell>
          <cell r="EB262" t="str">
            <v/>
          </cell>
          <cell r="EC262" t="str">
            <v/>
          </cell>
          <cell r="ED262" t="str">
            <v/>
          </cell>
          <cell r="EE262" t="str">
            <v/>
          </cell>
          <cell r="EF262" t="str">
            <v/>
          </cell>
          <cell r="EG262" t="str">
            <v/>
          </cell>
          <cell r="EH262" t="str">
            <v/>
          </cell>
          <cell r="EI262" t="str">
            <v/>
          </cell>
          <cell r="EJ262" t="str">
            <v/>
          </cell>
          <cell r="EK262" t="str">
            <v/>
          </cell>
          <cell r="EL262" t="str">
            <v/>
          </cell>
          <cell r="EM262" t="str">
            <v/>
          </cell>
          <cell r="EN262" t="str">
            <v/>
          </cell>
          <cell r="EO262" t="str">
            <v/>
          </cell>
          <cell r="EP262" t="str">
            <v/>
          </cell>
          <cell r="EQ262" t="str">
            <v/>
          </cell>
          <cell r="ER262" t="str">
            <v/>
          </cell>
          <cell r="ES262" t="str">
            <v/>
          </cell>
          <cell r="ET262" t="str">
            <v/>
          </cell>
          <cell r="EU262" t="str">
            <v/>
          </cell>
          <cell r="EV262" t="str">
            <v/>
          </cell>
          <cell r="EW262" t="str">
            <v/>
          </cell>
          <cell r="EX262" t="str">
            <v/>
          </cell>
          <cell r="EY262" t="str">
            <v/>
          </cell>
          <cell r="EZ262" t="str">
            <v/>
          </cell>
          <cell r="FA262" t="str">
            <v/>
          </cell>
          <cell r="FB262" t="str">
            <v/>
          </cell>
          <cell r="FC262" t="str">
            <v/>
          </cell>
          <cell r="FD262" t="str">
            <v/>
          </cell>
          <cell r="FE262" t="str">
            <v/>
          </cell>
          <cell r="FF262" t="str">
            <v/>
          </cell>
          <cell r="FG262" t="str">
            <v/>
          </cell>
          <cell r="FH262" t="str">
            <v/>
          </cell>
          <cell r="FI262" t="str">
            <v/>
          </cell>
        </row>
        <row r="263">
          <cell r="V263" t="str">
            <v>PRODUCTION</v>
          </cell>
          <cell r="W263">
            <v>150</v>
          </cell>
          <cell r="X263">
            <v>712500</v>
          </cell>
          <cell r="AA263" t="str">
            <v/>
          </cell>
          <cell r="AB263" t="str">
            <v/>
          </cell>
          <cell r="AC263" t="str">
            <v/>
          </cell>
          <cell r="AD263" t="str">
            <v/>
          </cell>
          <cell r="AE263" t="str">
            <v/>
          </cell>
          <cell r="AF263" t="str">
            <v/>
          </cell>
          <cell r="AG263" t="str">
            <v/>
          </cell>
          <cell r="AH263" t="str">
            <v/>
          </cell>
          <cell r="AI263" t="str">
            <v/>
          </cell>
          <cell r="AJ263" t="str">
            <v/>
          </cell>
          <cell r="AK263" t="str">
            <v/>
          </cell>
          <cell r="AL263" t="str">
            <v/>
          </cell>
          <cell r="AM263" t="str">
            <v/>
          </cell>
          <cell r="AN263" t="str">
            <v/>
          </cell>
          <cell r="AO263" t="str">
            <v/>
          </cell>
          <cell r="AP263" t="str">
            <v/>
          </cell>
          <cell r="AQ263" t="str">
            <v/>
          </cell>
          <cell r="AR263" t="str">
            <v/>
          </cell>
          <cell r="AS263" t="str">
            <v/>
          </cell>
          <cell r="AT263" t="str">
            <v/>
          </cell>
          <cell r="AU263" t="str">
            <v/>
          </cell>
          <cell r="AV263" t="str">
            <v/>
          </cell>
          <cell r="AW263" t="str">
            <v/>
          </cell>
          <cell r="AX263" t="str">
            <v/>
          </cell>
          <cell r="AY263" t="str">
            <v/>
          </cell>
          <cell r="AZ263" t="str">
            <v/>
          </cell>
          <cell r="BA263" t="str">
            <v/>
          </cell>
          <cell r="BB263" t="str">
            <v/>
          </cell>
          <cell r="BC263" t="str">
            <v/>
          </cell>
          <cell r="BD263" t="str">
            <v/>
          </cell>
          <cell r="BE263" t="str">
            <v/>
          </cell>
          <cell r="BF263" t="str">
            <v/>
          </cell>
          <cell r="BG263" t="str">
            <v/>
          </cell>
          <cell r="BH263" t="str">
            <v/>
          </cell>
          <cell r="BI263" t="str">
            <v/>
          </cell>
          <cell r="BJ263" t="str">
            <v/>
          </cell>
          <cell r="BK263" t="str">
            <v/>
          </cell>
          <cell r="BL263" t="str">
            <v/>
          </cell>
          <cell r="BM263" t="str">
            <v/>
          </cell>
          <cell r="BN263" t="str">
            <v/>
          </cell>
          <cell r="BO263" t="str">
            <v/>
          </cell>
          <cell r="BP263" t="str">
            <v/>
          </cell>
          <cell r="BQ263" t="str">
            <v/>
          </cell>
          <cell r="BR263" t="str">
            <v/>
          </cell>
          <cell r="BS263" t="str">
            <v/>
          </cell>
          <cell r="BT263" t="str">
            <v/>
          </cell>
          <cell r="BU263" t="str">
            <v/>
          </cell>
          <cell r="BV263" t="str">
            <v/>
          </cell>
          <cell r="BW263" t="str">
            <v/>
          </cell>
          <cell r="BX263" t="str">
            <v/>
          </cell>
          <cell r="BY263" t="str">
            <v/>
          </cell>
          <cell r="BZ263" t="str">
            <v/>
          </cell>
          <cell r="CA263" t="str">
            <v/>
          </cell>
          <cell r="CB263" t="str">
            <v/>
          </cell>
          <cell r="CC263" t="str">
            <v/>
          </cell>
          <cell r="CD263" t="str">
            <v/>
          </cell>
          <cell r="CE263" t="str">
            <v/>
          </cell>
          <cell r="CF263" t="str">
            <v/>
          </cell>
          <cell r="CG263" t="str">
            <v/>
          </cell>
          <cell r="CH263" t="str">
            <v/>
          </cell>
          <cell r="CI263" t="str">
            <v/>
          </cell>
          <cell r="CJ263" t="str">
            <v/>
          </cell>
          <cell r="CK263" t="str">
            <v/>
          </cell>
          <cell r="CL263" t="str">
            <v/>
          </cell>
          <cell r="CM263">
            <v>0</v>
          </cell>
          <cell r="CN263">
            <v>0</v>
          </cell>
          <cell r="CO263">
            <v>0</v>
          </cell>
          <cell r="CP263">
            <v>18750</v>
          </cell>
          <cell r="CQ263">
            <v>37500</v>
          </cell>
          <cell r="CR263">
            <v>56250</v>
          </cell>
          <cell r="CS263">
            <v>75000</v>
          </cell>
          <cell r="CT263">
            <v>75000</v>
          </cell>
          <cell r="CU263">
            <v>75000</v>
          </cell>
          <cell r="CV263">
            <v>75000</v>
          </cell>
          <cell r="CW263">
            <v>75000</v>
          </cell>
          <cell r="CX263">
            <v>75000</v>
          </cell>
          <cell r="CY263">
            <v>75000</v>
          </cell>
          <cell r="CZ263">
            <v>75000</v>
          </cell>
          <cell r="DA263" t="str">
            <v/>
          </cell>
          <cell r="DB263" t="str">
            <v/>
          </cell>
          <cell r="DC263" t="str">
            <v/>
          </cell>
          <cell r="DD263" t="str">
            <v/>
          </cell>
          <cell r="DE263" t="str">
            <v/>
          </cell>
          <cell r="DF263" t="str">
            <v/>
          </cell>
          <cell r="DG263" t="str">
            <v/>
          </cell>
          <cell r="DH263" t="str">
            <v/>
          </cell>
          <cell r="DI263" t="str">
            <v/>
          </cell>
          <cell r="DJ263" t="str">
            <v/>
          </cell>
          <cell r="DK263" t="str">
            <v/>
          </cell>
          <cell r="DL263" t="str">
            <v/>
          </cell>
          <cell r="DM263" t="str">
            <v/>
          </cell>
          <cell r="DN263" t="str">
            <v/>
          </cell>
          <cell r="DO263" t="str">
            <v/>
          </cell>
          <cell r="DP263" t="str">
            <v/>
          </cell>
          <cell r="DQ263" t="str">
            <v/>
          </cell>
          <cell r="DR263" t="str">
            <v/>
          </cell>
          <cell r="DS263" t="str">
            <v/>
          </cell>
          <cell r="DT263" t="str">
            <v/>
          </cell>
          <cell r="DU263" t="str">
            <v/>
          </cell>
          <cell r="DV263" t="str">
            <v/>
          </cell>
          <cell r="DW263" t="str">
            <v/>
          </cell>
          <cell r="DX263" t="str">
            <v/>
          </cell>
          <cell r="DY263" t="str">
            <v/>
          </cell>
          <cell r="DZ263" t="str">
            <v/>
          </cell>
          <cell r="EA263" t="str">
            <v/>
          </cell>
          <cell r="EB263" t="str">
            <v/>
          </cell>
          <cell r="EC263" t="str">
            <v/>
          </cell>
          <cell r="ED263" t="str">
            <v/>
          </cell>
          <cell r="EE263" t="str">
            <v/>
          </cell>
          <cell r="EF263" t="str">
            <v/>
          </cell>
          <cell r="EG263" t="str">
            <v/>
          </cell>
          <cell r="EH263" t="str">
            <v/>
          </cell>
          <cell r="EI263" t="str">
            <v/>
          </cell>
          <cell r="EJ263" t="str">
            <v/>
          </cell>
          <cell r="EK263" t="str">
            <v/>
          </cell>
          <cell r="EL263" t="str">
            <v/>
          </cell>
          <cell r="EM263" t="str">
            <v/>
          </cell>
          <cell r="EN263" t="str">
            <v/>
          </cell>
          <cell r="EO263" t="str">
            <v/>
          </cell>
          <cell r="EP263" t="str">
            <v/>
          </cell>
          <cell r="EQ263" t="str">
            <v/>
          </cell>
          <cell r="ER263" t="str">
            <v/>
          </cell>
          <cell r="ES263" t="str">
            <v/>
          </cell>
          <cell r="ET263" t="str">
            <v/>
          </cell>
          <cell r="EU263" t="str">
            <v/>
          </cell>
          <cell r="EV263" t="str">
            <v/>
          </cell>
          <cell r="EW263" t="str">
            <v/>
          </cell>
          <cell r="EX263" t="str">
            <v/>
          </cell>
          <cell r="EY263" t="str">
            <v/>
          </cell>
          <cell r="EZ263" t="str">
            <v/>
          </cell>
          <cell r="FA263" t="str">
            <v/>
          </cell>
          <cell r="FB263" t="str">
            <v/>
          </cell>
          <cell r="FC263" t="str">
            <v/>
          </cell>
          <cell r="FD263" t="str">
            <v/>
          </cell>
          <cell r="FE263" t="str">
            <v/>
          </cell>
          <cell r="FF263" t="str">
            <v/>
          </cell>
          <cell r="FG263" t="str">
            <v/>
          </cell>
          <cell r="FH263" t="str">
            <v/>
          </cell>
          <cell r="FI263" t="str">
            <v/>
          </cell>
        </row>
        <row r="264">
          <cell r="V264" t="str">
            <v>INK &amp; PAINT</v>
          </cell>
          <cell r="W264">
            <v>8</v>
          </cell>
          <cell r="X264">
            <v>38000</v>
          </cell>
          <cell r="AA264" t="str">
            <v/>
          </cell>
          <cell r="AB264" t="str">
            <v/>
          </cell>
          <cell r="AC264" t="str">
            <v/>
          </cell>
          <cell r="AD264" t="str">
            <v/>
          </cell>
          <cell r="AE264" t="str">
            <v/>
          </cell>
          <cell r="AF264" t="str">
            <v/>
          </cell>
          <cell r="AG264" t="str">
            <v/>
          </cell>
          <cell r="AH264" t="str">
            <v/>
          </cell>
          <cell r="AI264" t="str">
            <v/>
          </cell>
          <cell r="AJ264" t="str">
            <v/>
          </cell>
          <cell r="AK264" t="str">
            <v/>
          </cell>
          <cell r="AL264" t="str">
            <v/>
          </cell>
          <cell r="AM264" t="str">
            <v/>
          </cell>
          <cell r="AN264" t="str">
            <v/>
          </cell>
          <cell r="AO264" t="str">
            <v/>
          </cell>
          <cell r="AP264" t="str">
            <v/>
          </cell>
          <cell r="AQ264" t="str">
            <v/>
          </cell>
          <cell r="AR264" t="str">
            <v/>
          </cell>
          <cell r="AS264" t="str">
            <v/>
          </cell>
          <cell r="AT264" t="str">
            <v/>
          </cell>
          <cell r="AU264" t="str">
            <v/>
          </cell>
          <cell r="AV264" t="str">
            <v/>
          </cell>
          <cell r="AW264" t="str">
            <v/>
          </cell>
          <cell r="AX264" t="str">
            <v/>
          </cell>
          <cell r="AY264" t="str">
            <v/>
          </cell>
          <cell r="AZ264" t="str">
            <v/>
          </cell>
          <cell r="BA264" t="str">
            <v/>
          </cell>
          <cell r="BB264" t="str">
            <v/>
          </cell>
          <cell r="BC264" t="str">
            <v/>
          </cell>
          <cell r="BD264" t="str">
            <v/>
          </cell>
          <cell r="BE264" t="str">
            <v/>
          </cell>
          <cell r="BF264" t="str">
            <v/>
          </cell>
          <cell r="BG264" t="str">
            <v/>
          </cell>
          <cell r="BH264" t="str">
            <v/>
          </cell>
          <cell r="BI264" t="str">
            <v/>
          </cell>
          <cell r="BJ264" t="str">
            <v/>
          </cell>
          <cell r="BK264" t="str">
            <v/>
          </cell>
          <cell r="BL264" t="str">
            <v/>
          </cell>
          <cell r="BM264" t="str">
            <v/>
          </cell>
          <cell r="BN264" t="str">
            <v/>
          </cell>
          <cell r="BO264" t="str">
            <v/>
          </cell>
          <cell r="BP264" t="str">
            <v/>
          </cell>
          <cell r="BQ264" t="str">
            <v/>
          </cell>
          <cell r="BR264" t="str">
            <v/>
          </cell>
          <cell r="BS264" t="str">
            <v/>
          </cell>
          <cell r="BT264" t="str">
            <v/>
          </cell>
          <cell r="BU264" t="str">
            <v/>
          </cell>
          <cell r="BV264" t="str">
            <v/>
          </cell>
          <cell r="BW264" t="str">
            <v/>
          </cell>
          <cell r="BX264" t="str">
            <v/>
          </cell>
          <cell r="BY264" t="str">
            <v/>
          </cell>
          <cell r="BZ264" t="str">
            <v/>
          </cell>
          <cell r="CA264" t="str">
            <v/>
          </cell>
          <cell r="CB264" t="str">
            <v/>
          </cell>
          <cell r="CC264" t="str">
            <v/>
          </cell>
          <cell r="CD264" t="str">
            <v/>
          </cell>
          <cell r="CE264" t="str">
            <v/>
          </cell>
          <cell r="CF264" t="str">
            <v/>
          </cell>
          <cell r="CG264" t="str">
            <v/>
          </cell>
          <cell r="CH264" t="str">
            <v/>
          </cell>
          <cell r="CI264" t="str">
            <v/>
          </cell>
          <cell r="CJ264" t="str">
            <v/>
          </cell>
          <cell r="CK264" t="str">
            <v/>
          </cell>
          <cell r="CL264" t="str">
            <v/>
          </cell>
          <cell r="CM264" t="str">
            <v/>
          </cell>
          <cell r="CN264" t="str">
            <v/>
          </cell>
          <cell r="CO264" t="str">
            <v/>
          </cell>
          <cell r="CP264" t="str">
            <v/>
          </cell>
          <cell r="CQ264" t="str">
            <v/>
          </cell>
          <cell r="CR264">
            <v>36038</v>
          </cell>
          <cell r="CS264">
            <v>36045</v>
          </cell>
          <cell r="CT264">
            <v>36052</v>
          </cell>
          <cell r="CU264">
            <v>36059</v>
          </cell>
          <cell r="CV264">
            <v>36066</v>
          </cell>
          <cell r="CW264">
            <v>36073</v>
          </cell>
          <cell r="CX264">
            <v>36080</v>
          </cell>
          <cell r="CY264">
            <v>36087</v>
          </cell>
          <cell r="CZ264">
            <v>36094</v>
          </cell>
          <cell r="DA264">
            <v>36101</v>
          </cell>
          <cell r="DB264">
            <v>36108</v>
          </cell>
          <cell r="DC264" t="str">
            <v/>
          </cell>
          <cell r="DD264" t="str">
            <v/>
          </cell>
          <cell r="DE264" t="str">
            <v/>
          </cell>
          <cell r="DF264" t="str">
            <v/>
          </cell>
          <cell r="DG264" t="str">
            <v/>
          </cell>
          <cell r="DH264" t="str">
            <v/>
          </cell>
          <cell r="DI264" t="str">
            <v/>
          </cell>
          <cell r="DJ264" t="str">
            <v/>
          </cell>
          <cell r="DK264" t="str">
            <v/>
          </cell>
          <cell r="DL264" t="str">
            <v/>
          </cell>
          <cell r="DM264" t="str">
            <v/>
          </cell>
          <cell r="DN264" t="str">
            <v/>
          </cell>
          <cell r="DO264" t="str">
            <v/>
          </cell>
          <cell r="DP264" t="str">
            <v/>
          </cell>
          <cell r="DQ264" t="str">
            <v/>
          </cell>
          <cell r="DR264" t="str">
            <v/>
          </cell>
          <cell r="DS264" t="str">
            <v/>
          </cell>
          <cell r="DT264" t="str">
            <v/>
          </cell>
          <cell r="DU264" t="str">
            <v/>
          </cell>
          <cell r="DV264" t="str">
            <v/>
          </cell>
          <cell r="DW264" t="str">
            <v/>
          </cell>
          <cell r="DX264" t="str">
            <v/>
          </cell>
          <cell r="DY264" t="str">
            <v/>
          </cell>
          <cell r="DZ264" t="str">
            <v/>
          </cell>
          <cell r="EA264" t="str">
            <v/>
          </cell>
          <cell r="EB264" t="str">
            <v/>
          </cell>
          <cell r="EC264" t="str">
            <v/>
          </cell>
          <cell r="ED264" t="str">
            <v/>
          </cell>
          <cell r="EE264" t="str">
            <v/>
          </cell>
          <cell r="EF264" t="str">
            <v/>
          </cell>
          <cell r="EG264" t="str">
            <v/>
          </cell>
          <cell r="EH264" t="str">
            <v/>
          </cell>
          <cell r="EI264" t="str">
            <v/>
          </cell>
          <cell r="EJ264" t="str">
            <v/>
          </cell>
          <cell r="EK264" t="str">
            <v/>
          </cell>
          <cell r="EL264" t="str">
            <v/>
          </cell>
          <cell r="EM264" t="str">
            <v/>
          </cell>
          <cell r="EN264" t="str">
            <v/>
          </cell>
          <cell r="EO264" t="str">
            <v/>
          </cell>
          <cell r="EP264" t="str">
            <v/>
          </cell>
          <cell r="EQ264" t="str">
            <v/>
          </cell>
          <cell r="ER264" t="str">
            <v/>
          </cell>
          <cell r="ES264" t="str">
            <v/>
          </cell>
          <cell r="ET264" t="str">
            <v/>
          </cell>
          <cell r="EU264" t="str">
            <v/>
          </cell>
          <cell r="EV264" t="str">
            <v/>
          </cell>
          <cell r="EW264" t="str">
            <v/>
          </cell>
          <cell r="EX264" t="str">
            <v/>
          </cell>
          <cell r="EY264" t="str">
            <v/>
          </cell>
          <cell r="EZ264" t="str">
            <v/>
          </cell>
          <cell r="FA264" t="str">
            <v/>
          </cell>
          <cell r="FB264" t="str">
            <v/>
          </cell>
          <cell r="FC264" t="str">
            <v/>
          </cell>
          <cell r="FD264" t="str">
            <v/>
          </cell>
          <cell r="FE264" t="str">
            <v/>
          </cell>
          <cell r="FF264" t="str">
            <v/>
          </cell>
          <cell r="FG264" t="str">
            <v/>
          </cell>
          <cell r="FH264" t="str">
            <v/>
          </cell>
          <cell r="FI264" t="str">
            <v/>
          </cell>
        </row>
        <row r="265">
          <cell r="V265" t="str">
            <v>INK &amp; PAINT</v>
          </cell>
          <cell r="W265">
            <v>8</v>
          </cell>
          <cell r="X265">
            <v>38000</v>
          </cell>
          <cell r="AA265" t="str">
            <v/>
          </cell>
          <cell r="AB265" t="str">
            <v/>
          </cell>
          <cell r="AC265" t="str">
            <v/>
          </cell>
          <cell r="AD265" t="str">
            <v/>
          </cell>
          <cell r="AE265" t="str">
            <v/>
          </cell>
          <cell r="AF265" t="str">
            <v/>
          </cell>
          <cell r="AG265" t="str">
            <v/>
          </cell>
          <cell r="AH265" t="str">
            <v/>
          </cell>
          <cell r="AI265" t="str">
            <v/>
          </cell>
          <cell r="AJ265" t="str">
            <v/>
          </cell>
          <cell r="AK265" t="str">
            <v/>
          </cell>
          <cell r="AL265" t="str">
            <v/>
          </cell>
          <cell r="AM265" t="str">
            <v/>
          </cell>
          <cell r="AN265" t="str">
            <v/>
          </cell>
          <cell r="AO265" t="str">
            <v/>
          </cell>
          <cell r="AP265" t="str">
            <v/>
          </cell>
          <cell r="AQ265" t="str">
            <v/>
          </cell>
          <cell r="AR265" t="str">
            <v/>
          </cell>
          <cell r="AS265" t="str">
            <v/>
          </cell>
          <cell r="AT265" t="str">
            <v/>
          </cell>
          <cell r="AU265" t="str">
            <v/>
          </cell>
          <cell r="AV265" t="str">
            <v/>
          </cell>
          <cell r="AW265" t="str">
            <v/>
          </cell>
          <cell r="AX265" t="str">
            <v/>
          </cell>
          <cell r="AY265" t="str">
            <v/>
          </cell>
          <cell r="AZ265" t="str">
            <v/>
          </cell>
          <cell r="BA265" t="str">
            <v/>
          </cell>
          <cell r="BB265" t="str">
            <v/>
          </cell>
          <cell r="BC265" t="str">
            <v/>
          </cell>
          <cell r="BD265" t="str">
            <v/>
          </cell>
          <cell r="BE265" t="str">
            <v/>
          </cell>
          <cell r="BF265" t="str">
            <v/>
          </cell>
          <cell r="BG265" t="str">
            <v/>
          </cell>
          <cell r="BH265" t="str">
            <v/>
          </cell>
          <cell r="BI265" t="str">
            <v/>
          </cell>
          <cell r="BJ265" t="str">
            <v/>
          </cell>
          <cell r="BK265" t="str">
            <v/>
          </cell>
          <cell r="BL265" t="str">
            <v/>
          </cell>
          <cell r="BM265" t="str">
            <v/>
          </cell>
          <cell r="BN265" t="str">
            <v/>
          </cell>
          <cell r="BO265" t="str">
            <v/>
          </cell>
          <cell r="BP265" t="str">
            <v/>
          </cell>
          <cell r="BQ265" t="str">
            <v/>
          </cell>
          <cell r="BR265" t="str">
            <v/>
          </cell>
          <cell r="BS265" t="str">
            <v/>
          </cell>
          <cell r="BT265" t="str">
            <v/>
          </cell>
          <cell r="BU265" t="str">
            <v/>
          </cell>
          <cell r="BV265" t="str">
            <v/>
          </cell>
          <cell r="BW265" t="str">
            <v/>
          </cell>
          <cell r="BX265" t="str">
            <v/>
          </cell>
          <cell r="BY265" t="str">
            <v/>
          </cell>
          <cell r="BZ265" t="str">
            <v/>
          </cell>
          <cell r="CA265" t="str">
            <v/>
          </cell>
          <cell r="CB265" t="str">
            <v/>
          </cell>
          <cell r="CC265" t="str">
            <v/>
          </cell>
          <cell r="CD265" t="str">
            <v/>
          </cell>
          <cell r="CE265" t="str">
            <v/>
          </cell>
          <cell r="CF265" t="str">
            <v/>
          </cell>
          <cell r="CG265" t="str">
            <v/>
          </cell>
          <cell r="CH265" t="str">
            <v/>
          </cell>
          <cell r="CI265" t="str">
            <v/>
          </cell>
          <cell r="CJ265" t="str">
            <v/>
          </cell>
          <cell r="CK265" t="str">
            <v/>
          </cell>
          <cell r="CL265" t="str">
            <v/>
          </cell>
          <cell r="CM265" t="str">
            <v/>
          </cell>
          <cell r="CN265" t="str">
            <v/>
          </cell>
          <cell r="CO265" t="str">
            <v/>
          </cell>
          <cell r="CP265" t="str">
            <v/>
          </cell>
          <cell r="CQ265" t="str">
            <v/>
          </cell>
          <cell r="CR265">
            <v>1000</v>
          </cell>
          <cell r="CS265">
            <v>2000</v>
          </cell>
          <cell r="CT265">
            <v>3000</v>
          </cell>
          <cell r="CU265">
            <v>4000</v>
          </cell>
          <cell r="CV265">
            <v>4000</v>
          </cell>
          <cell r="CW265">
            <v>4000</v>
          </cell>
          <cell r="CX265">
            <v>4000</v>
          </cell>
          <cell r="CY265">
            <v>4000</v>
          </cell>
          <cell r="CZ265">
            <v>4000</v>
          </cell>
          <cell r="DA265">
            <v>4000</v>
          </cell>
          <cell r="DB265">
            <v>4000</v>
          </cell>
          <cell r="DC265" t="str">
            <v/>
          </cell>
          <cell r="DD265" t="str">
            <v/>
          </cell>
          <cell r="DE265" t="str">
            <v/>
          </cell>
          <cell r="DF265" t="str">
            <v/>
          </cell>
          <cell r="DG265" t="str">
            <v/>
          </cell>
          <cell r="DH265" t="str">
            <v/>
          </cell>
          <cell r="DI265" t="str">
            <v/>
          </cell>
          <cell r="DJ265" t="str">
            <v/>
          </cell>
          <cell r="DK265" t="str">
            <v/>
          </cell>
          <cell r="DL265" t="str">
            <v/>
          </cell>
          <cell r="DM265" t="str">
            <v/>
          </cell>
          <cell r="DN265" t="str">
            <v/>
          </cell>
          <cell r="DO265" t="str">
            <v/>
          </cell>
          <cell r="DP265" t="str">
            <v/>
          </cell>
          <cell r="DQ265" t="str">
            <v/>
          </cell>
          <cell r="DR265" t="str">
            <v/>
          </cell>
          <cell r="DS265" t="str">
            <v/>
          </cell>
          <cell r="DT265" t="str">
            <v/>
          </cell>
          <cell r="DU265" t="str">
            <v/>
          </cell>
          <cell r="DV265" t="str">
            <v/>
          </cell>
          <cell r="DW265" t="str">
            <v/>
          </cell>
          <cell r="DX265" t="str">
            <v/>
          </cell>
          <cell r="DY265" t="str">
            <v/>
          </cell>
          <cell r="DZ265" t="str">
            <v/>
          </cell>
          <cell r="EA265" t="str">
            <v/>
          </cell>
          <cell r="EB265" t="str">
            <v/>
          </cell>
          <cell r="EC265" t="str">
            <v/>
          </cell>
          <cell r="ED265" t="str">
            <v/>
          </cell>
          <cell r="EE265" t="str">
            <v/>
          </cell>
          <cell r="EF265" t="str">
            <v/>
          </cell>
          <cell r="EG265" t="str">
            <v/>
          </cell>
          <cell r="EH265" t="str">
            <v/>
          </cell>
          <cell r="EI265" t="str">
            <v/>
          </cell>
          <cell r="EJ265" t="str">
            <v/>
          </cell>
          <cell r="EK265" t="str">
            <v/>
          </cell>
          <cell r="EL265" t="str">
            <v/>
          </cell>
          <cell r="EM265" t="str">
            <v/>
          </cell>
          <cell r="EN265" t="str">
            <v/>
          </cell>
          <cell r="EO265" t="str">
            <v/>
          </cell>
          <cell r="EP265" t="str">
            <v/>
          </cell>
          <cell r="EQ265" t="str">
            <v/>
          </cell>
          <cell r="ER265" t="str">
            <v/>
          </cell>
          <cell r="ES265" t="str">
            <v/>
          </cell>
          <cell r="ET265" t="str">
            <v/>
          </cell>
          <cell r="EU265" t="str">
            <v/>
          </cell>
          <cell r="EV265" t="str">
            <v/>
          </cell>
          <cell r="EW265" t="str">
            <v/>
          </cell>
          <cell r="EX265" t="str">
            <v/>
          </cell>
          <cell r="EY265" t="str">
            <v/>
          </cell>
          <cell r="EZ265" t="str">
            <v/>
          </cell>
          <cell r="FA265" t="str">
            <v/>
          </cell>
          <cell r="FB265" t="str">
            <v/>
          </cell>
          <cell r="FC265" t="str">
            <v/>
          </cell>
          <cell r="FD265" t="str">
            <v/>
          </cell>
          <cell r="FE265" t="str">
            <v/>
          </cell>
          <cell r="FF265" t="str">
            <v/>
          </cell>
          <cell r="FG265" t="str">
            <v/>
          </cell>
          <cell r="FH265" t="str">
            <v/>
          </cell>
          <cell r="FI265" t="str">
            <v/>
          </cell>
        </row>
        <row r="266">
          <cell r="X266" t="str">
            <v>DIRECT</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3750</v>
          </cell>
          <cell r="CJ266">
            <v>7500</v>
          </cell>
          <cell r="CK266">
            <v>11250</v>
          </cell>
          <cell r="CL266">
            <v>15000</v>
          </cell>
          <cell r="CM266">
            <v>51003</v>
          </cell>
          <cell r="CN266">
            <v>51010</v>
          </cell>
          <cell r="CO266">
            <v>51017</v>
          </cell>
          <cell r="CP266">
            <v>69774</v>
          </cell>
          <cell r="CQ266">
            <v>88531</v>
          </cell>
          <cell r="CR266">
            <v>144326</v>
          </cell>
          <cell r="CS266">
            <v>164090</v>
          </cell>
          <cell r="CT266">
            <v>165104</v>
          </cell>
          <cell r="CU266">
            <v>151118</v>
          </cell>
          <cell r="CV266">
            <v>151132</v>
          </cell>
          <cell r="CW266">
            <v>151146</v>
          </cell>
          <cell r="CX266">
            <v>151160</v>
          </cell>
          <cell r="CY266">
            <v>151174</v>
          </cell>
          <cell r="CZ266">
            <v>151188</v>
          </cell>
          <cell r="DA266">
            <v>40101</v>
          </cell>
          <cell r="DB266">
            <v>40108</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cell r="EF266">
            <v>0</v>
          </cell>
          <cell r="EG266">
            <v>0</v>
          </cell>
          <cell r="EH266">
            <v>0</v>
          </cell>
          <cell r="EI266">
            <v>0</v>
          </cell>
          <cell r="EJ266">
            <v>0</v>
          </cell>
          <cell r="EK266">
            <v>0</v>
          </cell>
          <cell r="EL266">
            <v>0</v>
          </cell>
          <cell r="EM266">
            <v>0</v>
          </cell>
          <cell r="EN266">
            <v>0</v>
          </cell>
          <cell r="EO266">
            <v>0</v>
          </cell>
          <cell r="EP266">
            <v>0</v>
          </cell>
          <cell r="EQ266">
            <v>0</v>
          </cell>
          <cell r="ER266">
            <v>0</v>
          </cell>
          <cell r="ES266">
            <v>0</v>
          </cell>
          <cell r="ET266">
            <v>0</v>
          </cell>
          <cell r="EU266">
            <v>0</v>
          </cell>
          <cell r="EV266">
            <v>0</v>
          </cell>
          <cell r="EW266">
            <v>0</v>
          </cell>
          <cell r="EX266">
            <v>0</v>
          </cell>
          <cell r="EY266">
            <v>0</v>
          </cell>
          <cell r="EZ266">
            <v>0</v>
          </cell>
          <cell r="FA266">
            <v>0</v>
          </cell>
          <cell r="FB266">
            <v>0</v>
          </cell>
          <cell r="FC266">
            <v>0</v>
          </cell>
          <cell r="FD266">
            <v>0</v>
          </cell>
          <cell r="FE266">
            <v>0</v>
          </cell>
          <cell r="FF266">
            <v>0</v>
          </cell>
          <cell r="FG266">
            <v>0</v>
          </cell>
          <cell r="FH266">
            <v>0</v>
          </cell>
          <cell r="FI266">
            <v>0</v>
          </cell>
        </row>
        <row r="267">
          <cell r="X267" t="str">
            <v>DIRECT</v>
          </cell>
          <cell r="AA267">
            <v>0</v>
          </cell>
          <cell r="AB267">
            <v>0</v>
          </cell>
          <cell r="AC267">
            <v>0</v>
          </cell>
          <cell r="AD267">
            <v>0</v>
          </cell>
          <cell r="AE267">
            <v>0</v>
          </cell>
          <cell r="AF267">
            <v>0</v>
          </cell>
          <cell r="AG267">
            <v>0</v>
          </cell>
          <cell r="AH267">
            <v>0</v>
          </cell>
          <cell r="AI267">
            <v>0</v>
          </cell>
          <cell r="AJ267">
            <v>0</v>
          </cell>
          <cell r="AK267">
            <v>0</v>
          </cell>
          <cell r="AL267">
            <v>0</v>
          </cell>
          <cell r="AM267">
            <v>0</v>
          </cell>
          <cell r="AN267">
            <v>0</v>
          </cell>
          <cell r="AO267">
            <v>0</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0</v>
          </cell>
          <cell r="BD267">
            <v>0</v>
          </cell>
          <cell r="BE267">
            <v>0</v>
          </cell>
          <cell r="BF267">
            <v>0</v>
          </cell>
          <cell r="BG267">
            <v>0</v>
          </cell>
          <cell r="BH267">
            <v>0</v>
          </cell>
          <cell r="BI267">
            <v>0</v>
          </cell>
          <cell r="BJ267">
            <v>0</v>
          </cell>
          <cell r="BK267">
            <v>0</v>
          </cell>
          <cell r="BL267">
            <v>0</v>
          </cell>
          <cell r="BM267">
            <v>0</v>
          </cell>
          <cell r="BN267">
            <v>0</v>
          </cell>
          <cell r="BO267">
            <v>0</v>
          </cell>
          <cell r="BP267">
            <v>0</v>
          </cell>
          <cell r="BQ267">
            <v>0</v>
          </cell>
          <cell r="BR267">
            <v>0</v>
          </cell>
          <cell r="BS267">
            <v>0</v>
          </cell>
          <cell r="BT267">
            <v>0</v>
          </cell>
          <cell r="BU267">
            <v>0</v>
          </cell>
          <cell r="BV267">
            <v>0</v>
          </cell>
          <cell r="BW267">
            <v>0</v>
          </cell>
          <cell r="BX267">
            <v>0</v>
          </cell>
          <cell r="BY267">
            <v>0</v>
          </cell>
          <cell r="BZ267">
            <v>0</v>
          </cell>
          <cell r="CA267">
            <v>0</v>
          </cell>
          <cell r="CB267">
            <v>0</v>
          </cell>
          <cell r="CC267">
            <v>0</v>
          </cell>
          <cell r="CD267">
            <v>0</v>
          </cell>
          <cell r="CE267">
            <v>0</v>
          </cell>
          <cell r="CF267">
            <v>0</v>
          </cell>
          <cell r="CG267">
            <v>0</v>
          </cell>
          <cell r="CH267">
            <v>0</v>
          </cell>
          <cell r="CI267">
            <v>3750</v>
          </cell>
          <cell r="CJ267">
            <v>7500</v>
          </cell>
          <cell r="CK267">
            <v>11250</v>
          </cell>
          <cell r="CL267">
            <v>15000</v>
          </cell>
          <cell r="CM267">
            <v>51003</v>
          </cell>
          <cell r="CN267">
            <v>51010</v>
          </cell>
          <cell r="CO267">
            <v>51017</v>
          </cell>
          <cell r="CP267">
            <v>69774</v>
          </cell>
          <cell r="CQ267">
            <v>88531</v>
          </cell>
          <cell r="CR267">
            <v>144326</v>
          </cell>
          <cell r="CS267">
            <v>164090</v>
          </cell>
          <cell r="CT267">
            <v>165104</v>
          </cell>
          <cell r="CU267">
            <v>151118</v>
          </cell>
          <cell r="CV267">
            <v>151132</v>
          </cell>
          <cell r="CW267">
            <v>151146</v>
          </cell>
          <cell r="CX267">
            <v>151160</v>
          </cell>
          <cell r="CY267">
            <v>151174</v>
          </cell>
          <cell r="CZ267">
            <v>151188</v>
          </cell>
          <cell r="DA267">
            <v>40101</v>
          </cell>
          <cell r="DB267">
            <v>40108</v>
          </cell>
          <cell r="DC267">
            <v>0</v>
          </cell>
          <cell r="DD267">
            <v>0</v>
          </cell>
          <cell r="DE267">
            <v>0</v>
          </cell>
          <cell r="DF267">
            <v>0</v>
          </cell>
          <cell r="DG267">
            <v>0</v>
          </cell>
          <cell r="DH267">
            <v>0</v>
          </cell>
          <cell r="DI267">
            <v>0</v>
          </cell>
          <cell r="DJ267">
            <v>0</v>
          </cell>
          <cell r="DK267">
            <v>0</v>
          </cell>
          <cell r="DL267">
            <v>0</v>
          </cell>
          <cell r="DM267">
            <v>0</v>
          </cell>
          <cell r="DN267">
            <v>0</v>
          </cell>
          <cell r="DO267">
            <v>0</v>
          </cell>
          <cell r="DP267">
            <v>0</v>
          </cell>
          <cell r="DQ267">
            <v>0</v>
          </cell>
          <cell r="DR267">
            <v>0</v>
          </cell>
          <cell r="DS267">
            <v>0</v>
          </cell>
          <cell r="DT267">
            <v>0</v>
          </cell>
          <cell r="DU267">
            <v>0</v>
          </cell>
          <cell r="DV267">
            <v>0</v>
          </cell>
          <cell r="DW267">
            <v>0</v>
          </cell>
          <cell r="DX267">
            <v>0</v>
          </cell>
          <cell r="DY267">
            <v>0</v>
          </cell>
          <cell r="DZ267">
            <v>0</v>
          </cell>
          <cell r="EA267">
            <v>0</v>
          </cell>
          <cell r="EB267">
            <v>0</v>
          </cell>
          <cell r="EC267">
            <v>0</v>
          </cell>
          <cell r="ED267">
            <v>0</v>
          </cell>
          <cell r="EE267">
            <v>0</v>
          </cell>
          <cell r="EF267">
            <v>0</v>
          </cell>
          <cell r="EG267">
            <v>0</v>
          </cell>
          <cell r="EH267">
            <v>0</v>
          </cell>
          <cell r="EI267">
            <v>0</v>
          </cell>
          <cell r="EJ267">
            <v>0</v>
          </cell>
          <cell r="EK267">
            <v>0</v>
          </cell>
          <cell r="EL267">
            <v>0</v>
          </cell>
          <cell r="EM267">
            <v>0</v>
          </cell>
          <cell r="EN267">
            <v>0</v>
          </cell>
          <cell r="EO267">
            <v>0</v>
          </cell>
          <cell r="EP267">
            <v>0</v>
          </cell>
          <cell r="EQ267">
            <v>0</v>
          </cell>
          <cell r="ER267">
            <v>0</v>
          </cell>
          <cell r="ES267">
            <v>0</v>
          </cell>
          <cell r="ET267">
            <v>0</v>
          </cell>
          <cell r="EU267">
            <v>0</v>
          </cell>
          <cell r="EV267">
            <v>0</v>
          </cell>
          <cell r="EW267">
            <v>0</v>
          </cell>
          <cell r="EX267">
            <v>0</v>
          </cell>
          <cell r="EY267">
            <v>0</v>
          </cell>
          <cell r="EZ267">
            <v>0</v>
          </cell>
          <cell r="FA267">
            <v>0</v>
          </cell>
          <cell r="FB267">
            <v>0</v>
          </cell>
          <cell r="FC267">
            <v>0</v>
          </cell>
          <cell r="FD267">
            <v>0</v>
          </cell>
          <cell r="FE267">
            <v>0</v>
          </cell>
          <cell r="FF267">
            <v>0</v>
          </cell>
          <cell r="FG267">
            <v>0</v>
          </cell>
          <cell r="FH267">
            <v>0</v>
          </cell>
          <cell r="FI267">
            <v>0</v>
          </cell>
        </row>
        <row r="268">
          <cell r="X268" t="str">
            <v>LOADED</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5062.5</v>
          </cell>
          <cell r="CJ268">
            <v>10125</v>
          </cell>
          <cell r="CK268">
            <v>15187.5</v>
          </cell>
          <cell r="CL268">
            <v>20250</v>
          </cell>
          <cell r="CM268">
            <v>68854.05</v>
          </cell>
          <cell r="CN268">
            <v>68863.5</v>
          </cell>
          <cell r="CO268">
            <v>68872.95</v>
          </cell>
          <cell r="CP268">
            <v>94194.9</v>
          </cell>
          <cell r="CQ268">
            <v>119516.85</v>
          </cell>
          <cell r="CR268">
            <v>194840.1</v>
          </cell>
          <cell r="CS268">
            <v>221521.5</v>
          </cell>
          <cell r="CT268">
            <v>222890.4</v>
          </cell>
          <cell r="CU268">
            <v>204009.3</v>
          </cell>
          <cell r="CV268">
            <v>204028.2</v>
          </cell>
          <cell r="CW268">
            <v>204047.1</v>
          </cell>
          <cell r="CX268">
            <v>204066</v>
          </cell>
          <cell r="CY268">
            <v>204084.9</v>
          </cell>
          <cell r="CZ268">
            <v>204103.8</v>
          </cell>
          <cell r="DA268">
            <v>54136.35</v>
          </cell>
          <cell r="DB268">
            <v>54145.8</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cell r="EF268">
            <v>0</v>
          </cell>
          <cell r="EG268">
            <v>0</v>
          </cell>
          <cell r="EH268">
            <v>0</v>
          </cell>
          <cell r="EI268">
            <v>0</v>
          </cell>
          <cell r="EJ268">
            <v>0</v>
          </cell>
          <cell r="EK268">
            <v>0</v>
          </cell>
          <cell r="EL268">
            <v>0</v>
          </cell>
          <cell r="EM268">
            <v>0</v>
          </cell>
          <cell r="EN268">
            <v>0</v>
          </cell>
          <cell r="EO268">
            <v>0</v>
          </cell>
          <cell r="EP268">
            <v>0</v>
          </cell>
          <cell r="EQ268">
            <v>0</v>
          </cell>
          <cell r="ER268">
            <v>0</v>
          </cell>
          <cell r="ES268">
            <v>0</v>
          </cell>
          <cell r="ET268">
            <v>0</v>
          </cell>
          <cell r="EU268">
            <v>0</v>
          </cell>
          <cell r="EV268">
            <v>0</v>
          </cell>
          <cell r="EW268">
            <v>0</v>
          </cell>
          <cell r="EX268">
            <v>0</v>
          </cell>
          <cell r="EY268">
            <v>0</v>
          </cell>
          <cell r="EZ268">
            <v>0</v>
          </cell>
          <cell r="FA268">
            <v>0</v>
          </cell>
          <cell r="FB268">
            <v>0</v>
          </cell>
          <cell r="FC268">
            <v>0</v>
          </cell>
          <cell r="FD268">
            <v>0</v>
          </cell>
          <cell r="FE268">
            <v>0</v>
          </cell>
          <cell r="FF268">
            <v>0</v>
          </cell>
          <cell r="FG268">
            <v>0</v>
          </cell>
          <cell r="FH268">
            <v>0</v>
          </cell>
          <cell r="FI268">
            <v>0</v>
          </cell>
        </row>
        <row r="269">
          <cell r="V269" t="str">
            <v>PROJECTED RTM</v>
          </cell>
          <cell r="X269" t="str">
            <v>CUMULATIVE TO DATE</v>
          </cell>
          <cell r="Y269">
            <v>140</v>
          </cell>
          <cell r="Z269">
            <v>63.068739999999991</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5062.5</v>
          </cell>
          <cell r="CJ269">
            <v>10125</v>
          </cell>
          <cell r="CK269">
            <v>15187.5</v>
          </cell>
          <cell r="CL269">
            <v>20250</v>
          </cell>
          <cell r="CM269">
            <v>68854.05</v>
          </cell>
          <cell r="CN269">
            <v>68863.5</v>
          </cell>
          <cell r="CO269">
            <v>68872.95</v>
          </cell>
          <cell r="CP269">
            <v>94194.9</v>
          </cell>
          <cell r="CQ269">
            <v>119516.85</v>
          </cell>
          <cell r="CR269">
            <v>194840.1</v>
          </cell>
          <cell r="CS269">
            <v>221521.5</v>
          </cell>
          <cell r="CT269">
            <v>222890.4</v>
          </cell>
          <cell r="CU269">
            <v>204009.3</v>
          </cell>
          <cell r="CV269">
            <v>204028.2</v>
          </cell>
          <cell r="CW269">
            <v>204047.1</v>
          </cell>
          <cell r="CX269">
            <v>204066</v>
          </cell>
          <cell r="CY269">
            <v>204084.9</v>
          </cell>
          <cell r="CZ269">
            <v>204103.8</v>
          </cell>
          <cell r="DA269">
            <v>54136.35</v>
          </cell>
          <cell r="DB269">
            <v>54145.8</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cell r="EF269">
            <v>0</v>
          </cell>
          <cell r="EG269">
            <v>0</v>
          </cell>
          <cell r="EH269">
            <v>0</v>
          </cell>
          <cell r="EI269">
            <v>0</v>
          </cell>
          <cell r="EJ269">
            <v>0</v>
          </cell>
          <cell r="EK269">
            <v>0</v>
          </cell>
          <cell r="EL269">
            <v>0</v>
          </cell>
          <cell r="EM269">
            <v>0</v>
          </cell>
          <cell r="EN269">
            <v>0</v>
          </cell>
          <cell r="EO269">
            <v>0</v>
          </cell>
          <cell r="EP269">
            <v>0</v>
          </cell>
          <cell r="EQ269">
            <v>0</v>
          </cell>
          <cell r="ER269">
            <v>0</v>
          </cell>
          <cell r="ES269">
            <v>0</v>
          </cell>
          <cell r="ET269">
            <v>0</v>
          </cell>
          <cell r="EU269">
            <v>0</v>
          </cell>
          <cell r="EV269">
            <v>0</v>
          </cell>
          <cell r="EW269">
            <v>0</v>
          </cell>
          <cell r="EX269">
            <v>0</v>
          </cell>
          <cell r="EY269">
            <v>0</v>
          </cell>
          <cell r="EZ269">
            <v>0</v>
          </cell>
          <cell r="FA269">
            <v>0</v>
          </cell>
          <cell r="FB269">
            <v>0</v>
          </cell>
          <cell r="FC269">
            <v>0</v>
          </cell>
          <cell r="FD269">
            <v>0</v>
          </cell>
          <cell r="FE269">
            <v>0</v>
          </cell>
          <cell r="FF269">
            <v>0</v>
          </cell>
          <cell r="FG269">
            <v>0</v>
          </cell>
          <cell r="FH269">
            <v>0</v>
          </cell>
          <cell r="FI269">
            <v>0</v>
          </cell>
        </row>
        <row r="270">
          <cell r="V270" t="str">
            <v>PROJECTED RTM</v>
          </cell>
          <cell r="X270">
            <v>36189.068740000002</v>
          </cell>
          <cell r="Y270">
            <v>140</v>
          </cell>
          <cell r="Z270">
            <v>63.068739999999991</v>
          </cell>
          <cell r="AA270" t="str">
            <v/>
          </cell>
          <cell r="AB270" t="str">
            <v/>
          </cell>
          <cell r="AC270" t="str">
            <v/>
          </cell>
          <cell r="AD270" t="str">
            <v/>
          </cell>
          <cell r="AE270" t="str">
            <v/>
          </cell>
          <cell r="AF270" t="str">
            <v/>
          </cell>
          <cell r="AG270" t="str">
            <v/>
          </cell>
          <cell r="AH270" t="str">
            <v/>
          </cell>
          <cell r="AI270" t="str">
            <v/>
          </cell>
          <cell r="AJ270" t="str">
            <v/>
          </cell>
          <cell r="AK270" t="str">
            <v/>
          </cell>
          <cell r="AL270" t="str">
            <v/>
          </cell>
          <cell r="AM270" t="str">
            <v/>
          </cell>
          <cell r="AN270" t="str">
            <v/>
          </cell>
          <cell r="AO270" t="str">
            <v/>
          </cell>
          <cell r="AP270" t="str">
            <v/>
          </cell>
          <cell r="AQ270" t="str">
            <v/>
          </cell>
          <cell r="AR270" t="str">
            <v/>
          </cell>
          <cell r="AS270" t="str">
            <v/>
          </cell>
          <cell r="AT270" t="str">
            <v/>
          </cell>
          <cell r="AU270" t="str">
            <v/>
          </cell>
          <cell r="AV270" t="str">
            <v/>
          </cell>
          <cell r="AW270" t="str">
            <v/>
          </cell>
          <cell r="AX270" t="str">
            <v/>
          </cell>
          <cell r="AY270" t="str">
            <v/>
          </cell>
          <cell r="AZ270" t="str">
            <v/>
          </cell>
          <cell r="BA270" t="str">
            <v/>
          </cell>
          <cell r="BB270" t="str">
            <v/>
          </cell>
          <cell r="BC270" t="str">
            <v/>
          </cell>
          <cell r="BD270" t="str">
            <v/>
          </cell>
          <cell r="BE270" t="str">
            <v/>
          </cell>
          <cell r="BF270" t="str">
            <v/>
          </cell>
          <cell r="BG270" t="str">
            <v/>
          </cell>
          <cell r="BH270" t="str">
            <v/>
          </cell>
          <cell r="BI270" t="str">
            <v/>
          </cell>
          <cell r="BJ270" t="str">
            <v/>
          </cell>
          <cell r="BK270" t="str">
            <v/>
          </cell>
          <cell r="BL270" t="str">
            <v/>
          </cell>
          <cell r="BM270" t="str">
            <v/>
          </cell>
          <cell r="BN270" t="str">
            <v/>
          </cell>
          <cell r="BO270" t="str">
            <v/>
          </cell>
          <cell r="BP270" t="str">
            <v/>
          </cell>
          <cell r="BQ270" t="str">
            <v/>
          </cell>
          <cell r="BR270" t="str">
            <v/>
          </cell>
          <cell r="BS270" t="str">
            <v/>
          </cell>
          <cell r="BT270" t="str">
            <v/>
          </cell>
          <cell r="BU270" t="str">
            <v/>
          </cell>
          <cell r="BV270" t="str">
            <v/>
          </cell>
          <cell r="BW270" t="str">
            <v/>
          </cell>
          <cell r="BX270" t="str">
            <v/>
          </cell>
          <cell r="BY270" t="str">
            <v/>
          </cell>
          <cell r="BZ270" t="str">
            <v/>
          </cell>
          <cell r="CA270" t="str">
            <v/>
          </cell>
          <cell r="CB270" t="str">
            <v/>
          </cell>
          <cell r="CC270" t="str">
            <v/>
          </cell>
          <cell r="CD270" t="str">
            <v/>
          </cell>
          <cell r="CE270" t="str">
            <v/>
          </cell>
          <cell r="CF270" t="str">
            <v/>
          </cell>
          <cell r="CG270" t="str">
            <v/>
          </cell>
          <cell r="CH270" t="str">
            <v/>
          </cell>
          <cell r="CI270" t="str">
            <v/>
          </cell>
          <cell r="CJ270" t="str">
            <v/>
          </cell>
          <cell r="CK270" t="str">
            <v/>
          </cell>
          <cell r="CL270" t="str">
            <v/>
          </cell>
          <cell r="CM270" t="str">
            <v/>
          </cell>
          <cell r="CN270" t="str">
            <v/>
          </cell>
          <cell r="CO270" t="str">
            <v/>
          </cell>
          <cell r="CP270" t="str">
            <v/>
          </cell>
          <cell r="CQ270" t="str">
            <v/>
          </cell>
          <cell r="CR270">
            <v>36038</v>
          </cell>
          <cell r="CS270">
            <v>36045</v>
          </cell>
          <cell r="CT270">
            <v>36052</v>
          </cell>
          <cell r="CU270">
            <v>36059</v>
          </cell>
          <cell r="CV270">
            <v>36066</v>
          </cell>
          <cell r="CW270">
            <v>36073</v>
          </cell>
          <cell r="CX270">
            <v>36080</v>
          </cell>
          <cell r="CY270">
            <v>36087</v>
          </cell>
          <cell r="CZ270">
            <v>36094</v>
          </cell>
          <cell r="DA270">
            <v>36101</v>
          </cell>
          <cell r="DB270">
            <v>36108</v>
          </cell>
          <cell r="DC270" t="str">
            <v/>
          </cell>
          <cell r="DD270" t="str">
            <v/>
          </cell>
          <cell r="DE270" t="str">
            <v/>
          </cell>
          <cell r="DF270" t="str">
            <v/>
          </cell>
          <cell r="DG270" t="str">
            <v/>
          </cell>
          <cell r="DH270" t="str">
            <v/>
          </cell>
          <cell r="DI270" t="str">
            <v/>
          </cell>
          <cell r="DJ270" t="str">
            <v/>
          </cell>
          <cell r="DK270" t="str">
            <v/>
          </cell>
          <cell r="DL270" t="str">
            <v/>
          </cell>
          <cell r="DM270" t="str">
            <v/>
          </cell>
          <cell r="DN270" t="str">
            <v/>
          </cell>
          <cell r="DO270" t="str">
            <v/>
          </cell>
          <cell r="DP270" t="str">
            <v/>
          </cell>
          <cell r="DQ270" t="str">
            <v/>
          </cell>
          <cell r="DR270" t="str">
            <v/>
          </cell>
          <cell r="DS270" t="str">
            <v/>
          </cell>
          <cell r="DT270" t="str">
            <v/>
          </cell>
          <cell r="DU270" t="str">
            <v/>
          </cell>
          <cell r="DV270" t="str">
            <v/>
          </cell>
          <cell r="DW270" t="str">
            <v/>
          </cell>
          <cell r="DX270" t="str">
            <v/>
          </cell>
          <cell r="DY270" t="str">
            <v/>
          </cell>
          <cell r="DZ270" t="str">
            <v/>
          </cell>
          <cell r="EA270" t="str">
            <v/>
          </cell>
          <cell r="EB270" t="str">
            <v/>
          </cell>
          <cell r="EC270" t="str">
            <v/>
          </cell>
          <cell r="ED270" t="str">
            <v/>
          </cell>
          <cell r="EE270" t="str">
            <v/>
          </cell>
          <cell r="EF270" t="str">
            <v/>
          </cell>
          <cell r="EG270" t="str">
            <v/>
          </cell>
          <cell r="EH270" t="str">
            <v/>
          </cell>
          <cell r="EI270" t="str">
            <v/>
          </cell>
          <cell r="EJ270" t="str">
            <v/>
          </cell>
          <cell r="EK270" t="str">
            <v/>
          </cell>
          <cell r="EL270" t="str">
            <v/>
          </cell>
          <cell r="EM270" t="str">
            <v/>
          </cell>
          <cell r="EN270" t="str">
            <v/>
          </cell>
          <cell r="EO270" t="str">
            <v/>
          </cell>
          <cell r="EP270" t="str">
            <v/>
          </cell>
          <cell r="EQ270" t="str">
            <v/>
          </cell>
          <cell r="ER270" t="str">
            <v/>
          </cell>
          <cell r="ES270" t="str">
            <v/>
          </cell>
          <cell r="ET270" t="str">
            <v/>
          </cell>
          <cell r="EU270" t="str">
            <v/>
          </cell>
          <cell r="EV270" t="str">
            <v/>
          </cell>
        </row>
        <row r="271">
          <cell r="V271" t="str">
            <v>PROJECTED STREET</v>
          </cell>
          <cell r="X271">
            <v>36219.068740000002</v>
          </cell>
        </row>
        <row r="272">
          <cell r="V272" t="str">
            <v>+ or - Scheduled Date</v>
          </cell>
          <cell r="X272">
            <v>122.93125999999756</v>
          </cell>
        </row>
        <row r="273">
          <cell r="N273" t="str">
            <v>ENGINEERING</v>
          </cell>
          <cell r="Y273" t="str">
            <v>WK Count</v>
          </cell>
          <cell r="Z273" t="str">
            <v>Total Days</v>
          </cell>
        </row>
        <row r="274">
          <cell r="N274" t="str">
            <v>ENGINEERING</v>
          </cell>
          <cell r="Y274" t="str">
            <v>WK Count</v>
          </cell>
          <cell r="Z274" t="str">
            <v>Total Days</v>
          </cell>
        </row>
        <row r="275">
          <cell r="A275" t="str">
            <v>PREP</v>
          </cell>
          <cell r="F275" t="str">
            <v>ANIMATION</v>
          </cell>
          <cell r="I275" t="str">
            <v>INK &amp; PAINT</v>
          </cell>
          <cell r="L275" t="str">
            <v>ALPHA</v>
          </cell>
          <cell r="N275" t="str">
            <v>BETA</v>
          </cell>
          <cell r="P275" t="str">
            <v>RTM</v>
          </cell>
          <cell r="Y275">
            <v>7</v>
          </cell>
          <cell r="Z275">
            <v>52.351039999999998</v>
          </cell>
        </row>
        <row r="276">
          <cell r="A276" t="str">
            <v>PREP</v>
          </cell>
          <cell r="B276" t="str">
            <v>Days</v>
          </cell>
          <cell r="F276" t="str">
            <v>ANIMATION</v>
          </cell>
          <cell r="G276" t="str">
            <v>Days</v>
          </cell>
          <cell r="H276" t="str">
            <v>Frames</v>
          </cell>
          <cell r="I276" t="str">
            <v>INK &amp; PAINT</v>
          </cell>
          <cell r="J276" t="str">
            <v>Days</v>
          </cell>
          <cell r="L276" t="str">
            <v>ALPHA</v>
          </cell>
          <cell r="N276" t="str">
            <v>BETA</v>
          </cell>
          <cell r="P276" t="str">
            <v>RTM</v>
          </cell>
          <cell r="Y276">
            <v>7</v>
          </cell>
          <cell r="Z276">
            <v>52.351039999999998</v>
          </cell>
        </row>
        <row r="277">
          <cell r="A277" t="str">
            <v>Wks</v>
          </cell>
          <cell r="B277" t="str">
            <v>Days</v>
          </cell>
          <cell r="F277" t="str">
            <v>Wks</v>
          </cell>
          <cell r="G277" t="str">
            <v>Days</v>
          </cell>
          <cell r="H277" t="str">
            <v>Frames</v>
          </cell>
          <cell r="I277" t="str">
            <v>Wks</v>
          </cell>
          <cell r="J277" t="str">
            <v>Days</v>
          </cell>
          <cell r="K277">
            <v>21</v>
          </cell>
          <cell r="M277">
            <v>29</v>
          </cell>
          <cell r="O277">
            <v>29</v>
          </cell>
          <cell r="Q277">
            <v>29</v>
          </cell>
          <cell r="Y277">
            <v>11</v>
          </cell>
          <cell r="Z277">
            <v>77.938800000000015</v>
          </cell>
        </row>
        <row r="278">
          <cell r="A278">
            <v>5.47872</v>
          </cell>
          <cell r="B278">
            <v>52.351039999999998</v>
          </cell>
          <cell r="F278">
            <v>6.8484000000000007</v>
          </cell>
          <cell r="G278">
            <v>77.938800000000015</v>
          </cell>
          <cell r="H278">
            <v>2739.36</v>
          </cell>
          <cell r="I278">
            <v>6.8484000000000007</v>
          </cell>
          <cell r="J278">
            <v>61.938800000000008</v>
          </cell>
          <cell r="K278">
            <v>21</v>
          </cell>
          <cell r="M278">
            <v>29</v>
          </cell>
          <cell r="O278">
            <v>29</v>
          </cell>
          <cell r="Q278">
            <v>29</v>
          </cell>
          <cell r="Y278">
            <v>9</v>
          </cell>
          <cell r="Z278">
            <v>61.938800000000008</v>
          </cell>
        </row>
        <row r="290">
          <cell r="Y290">
            <v>119</v>
          </cell>
          <cell r="Z290">
            <v>47.938800000000008</v>
          </cell>
        </row>
        <row r="291">
          <cell r="Y291">
            <v>119</v>
          </cell>
          <cell r="Z291">
            <v>47.938800000000008</v>
          </cell>
        </row>
        <row r="294">
          <cell r="N294" t="str">
            <v>ENGINEERING</v>
          </cell>
          <cell r="Y294" t="str">
            <v>WK Count</v>
          </cell>
          <cell r="Z294" t="str">
            <v>Total Days</v>
          </cell>
        </row>
        <row r="295">
          <cell r="N295" t="str">
            <v>ENGINEERING</v>
          </cell>
          <cell r="Y295" t="str">
            <v>WK Count</v>
          </cell>
          <cell r="Z295" t="str">
            <v>Total Days</v>
          </cell>
        </row>
        <row r="296">
          <cell r="A296" t="str">
            <v>PREP</v>
          </cell>
          <cell r="F296" t="str">
            <v>ANIMATION</v>
          </cell>
          <cell r="I296" t="str">
            <v>INK &amp; PAINT</v>
          </cell>
          <cell r="L296" t="str">
            <v>ALPHA</v>
          </cell>
          <cell r="N296" t="str">
            <v>BETA</v>
          </cell>
          <cell r="P296" t="str">
            <v>RTM</v>
          </cell>
          <cell r="Y296">
            <v>6</v>
          </cell>
          <cell r="Z296">
            <v>42.297850000000004</v>
          </cell>
        </row>
        <row r="297">
          <cell r="A297" t="str">
            <v>PREP</v>
          </cell>
          <cell r="B297" t="str">
            <v>Days</v>
          </cell>
          <cell r="F297" t="str">
            <v>ANIMATION</v>
          </cell>
          <cell r="G297" t="str">
            <v>Days</v>
          </cell>
          <cell r="H297" t="str">
            <v>Frames</v>
          </cell>
          <cell r="I297" t="str">
            <v>INK &amp; PAINT</v>
          </cell>
          <cell r="J297" t="str">
            <v>Days</v>
          </cell>
          <cell r="L297" t="str">
            <v>ALPHA</v>
          </cell>
          <cell r="N297" t="str">
            <v>BETA</v>
          </cell>
          <cell r="P297" t="str">
            <v>RTM</v>
          </cell>
          <cell r="Y297">
            <v>6</v>
          </cell>
          <cell r="Z297">
            <v>42.297850000000004</v>
          </cell>
        </row>
        <row r="298">
          <cell r="A298" t="str">
            <v>Wks</v>
          </cell>
          <cell r="B298" t="str">
            <v>Days</v>
          </cell>
          <cell r="F298" t="str">
            <v>Wks</v>
          </cell>
          <cell r="G298" t="str">
            <v>Days</v>
          </cell>
          <cell r="H298" t="str">
            <v>Frames</v>
          </cell>
          <cell r="I298" t="str">
            <v>Wks</v>
          </cell>
          <cell r="J298" t="str">
            <v>Days</v>
          </cell>
          <cell r="K298">
            <v>21</v>
          </cell>
          <cell r="M298">
            <v>29</v>
          </cell>
          <cell r="O298">
            <v>29</v>
          </cell>
          <cell r="Q298">
            <v>29</v>
          </cell>
          <cell r="Y298">
            <v>11</v>
          </cell>
          <cell r="Z298">
            <v>77.163083333333333</v>
          </cell>
        </row>
        <row r="299">
          <cell r="A299">
            <v>4.0425500000000003</v>
          </cell>
          <cell r="B299">
            <v>42.297850000000004</v>
          </cell>
          <cell r="F299">
            <v>6.7375833333333333</v>
          </cell>
          <cell r="G299">
            <v>77.163083333333333</v>
          </cell>
          <cell r="H299">
            <v>2021.2750000000001</v>
          </cell>
          <cell r="I299">
            <v>4.0425500000000003</v>
          </cell>
          <cell r="J299">
            <v>42.297850000000004</v>
          </cell>
          <cell r="K299">
            <v>21</v>
          </cell>
          <cell r="M299">
            <v>29</v>
          </cell>
          <cell r="O299">
            <v>29</v>
          </cell>
          <cell r="Q299">
            <v>29</v>
          </cell>
          <cell r="Y299">
            <v>6</v>
          </cell>
          <cell r="Z299">
            <v>42.297850000000004</v>
          </cell>
        </row>
        <row r="311">
          <cell r="Y311">
            <v>119</v>
          </cell>
          <cell r="Z311">
            <v>28.297850000000004</v>
          </cell>
        </row>
        <row r="312">
          <cell r="Y312">
            <v>119</v>
          </cell>
          <cell r="Z312">
            <v>28.297850000000004</v>
          </cell>
        </row>
        <row r="322">
          <cell r="N322" t="str">
            <v>ENGINEERING</v>
          </cell>
          <cell r="Y322" t="str">
            <v>WK Count</v>
          </cell>
          <cell r="Z322" t="str">
            <v>Total Days</v>
          </cell>
        </row>
        <row r="323">
          <cell r="N323" t="str">
            <v>ENGINEERING</v>
          </cell>
          <cell r="Y323" t="str">
            <v>WK Count</v>
          </cell>
          <cell r="Z323" t="str">
            <v>Total Days</v>
          </cell>
        </row>
        <row r="324">
          <cell r="A324" t="str">
            <v>PREP</v>
          </cell>
          <cell r="F324" t="str">
            <v>ANIMATION</v>
          </cell>
          <cell r="I324" t="str">
            <v>INK &amp; PAINT</v>
          </cell>
          <cell r="L324" t="str">
            <v>ALPHA</v>
          </cell>
          <cell r="N324" t="str">
            <v>BETA</v>
          </cell>
          <cell r="P324" t="str">
            <v>RTM</v>
          </cell>
          <cell r="Y324">
            <v>3</v>
          </cell>
          <cell r="Z324">
            <v>21</v>
          </cell>
        </row>
        <row r="325">
          <cell r="A325" t="str">
            <v>PREP</v>
          </cell>
          <cell r="B325" t="str">
            <v>Days</v>
          </cell>
          <cell r="F325" t="str">
            <v>ANIMATION</v>
          </cell>
          <cell r="G325" t="str">
            <v>Days</v>
          </cell>
          <cell r="H325" t="str">
            <v>Frames</v>
          </cell>
          <cell r="I325" t="str">
            <v>INK &amp; PAINT</v>
          </cell>
          <cell r="J325" t="str">
            <v>Days</v>
          </cell>
          <cell r="L325" t="str">
            <v>ALPHA</v>
          </cell>
          <cell r="N325" t="str">
            <v>BETA</v>
          </cell>
          <cell r="P325" t="str">
            <v>RTM</v>
          </cell>
          <cell r="Y325">
            <v>3</v>
          </cell>
          <cell r="Z325">
            <v>21</v>
          </cell>
        </row>
        <row r="326">
          <cell r="A326" t="str">
            <v>Wks</v>
          </cell>
          <cell r="B326" t="str">
            <v>Days</v>
          </cell>
          <cell r="F326" t="str">
            <v>Wks</v>
          </cell>
          <cell r="G326" t="str">
            <v>Days</v>
          </cell>
          <cell r="H326" t="str">
            <v>Frames</v>
          </cell>
          <cell r="I326" t="str">
            <v>Wks</v>
          </cell>
          <cell r="J326" t="str">
            <v>Days</v>
          </cell>
          <cell r="K326">
            <v>21</v>
          </cell>
          <cell r="M326">
            <v>29</v>
          </cell>
          <cell r="O326">
            <v>29</v>
          </cell>
          <cell r="Q326">
            <v>29</v>
          </cell>
          <cell r="Y326">
            <v>3</v>
          </cell>
          <cell r="Z326">
            <v>21</v>
          </cell>
        </row>
        <row r="327">
          <cell r="A327">
            <v>1</v>
          </cell>
          <cell r="B327">
            <v>21</v>
          </cell>
          <cell r="F327">
            <v>1</v>
          </cell>
          <cell r="G327">
            <v>21</v>
          </cell>
          <cell r="H327">
            <v>131</v>
          </cell>
          <cell r="I327">
            <v>1</v>
          </cell>
          <cell r="J327">
            <v>21</v>
          </cell>
          <cell r="K327">
            <v>21</v>
          </cell>
          <cell r="M327">
            <v>29</v>
          </cell>
          <cell r="O327">
            <v>29</v>
          </cell>
          <cell r="Q327">
            <v>29</v>
          </cell>
          <cell r="Y327">
            <v>3</v>
          </cell>
          <cell r="Z327">
            <v>21</v>
          </cell>
        </row>
        <row r="338">
          <cell r="Y338">
            <v>63</v>
          </cell>
          <cell r="Z338">
            <v>7</v>
          </cell>
        </row>
        <row r="339">
          <cell r="Y339">
            <v>63</v>
          </cell>
          <cell r="Z339">
            <v>7</v>
          </cell>
        </row>
        <row r="343">
          <cell r="N343" t="str">
            <v>ENGINEERING</v>
          </cell>
          <cell r="Y343" t="str">
            <v>WK Count</v>
          </cell>
          <cell r="Z343" t="str">
            <v>Total Days</v>
          </cell>
        </row>
        <row r="344">
          <cell r="N344" t="str">
            <v>ENGINEERING</v>
          </cell>
          <cell r="Y344" t="str">
            <v>WK Count</v>
          </cell>
          <cell r="Z344" t="str">
            <v>Total Days</v>
          </cell>
        </row>
        <row r="345">
          <cell r="A345" t="str">
            <v>PREP</v>
          </cell>
          <cell r="F345" t="str">
            <v>ANIMATION</v>
          </cell>
          <cell r="I345" t="str">
            <v>INK &amp; PAINT</v>
          </cell>
          <cell r="L345" t="str">
            <v>ALPHA</v>
          </cell>
          <cell r="N345" t="str">
            <v>BETA</v>
          </cell>
          <cell r="P345" t="str">
            <v>RTM</v>
          </cell>
          <cell r="Y345">
            <v>7</v>
          </cell>
          <cell r="Z345">
            <v>49</v>
          </cell>
        </row>
        <row r="346">
          <cell r="A346" t="str">
            <v>PREP</v>
          </cell>
          <cell r="B346" t="str">
            <v>Days</v>
          </cell>
          <cell r="F346" t="str">
            <v>ANIMATION</v>
          </cell>
          <cell r="G346" t="str">
            <v>Days</v>
          </cell>
          <cell r="H346" t="str">
            <v>Frames</v>
          </cell>
          <cell r="I346" t="str">
            <v>INK &amp; PAINT</v>
          </cell>
          <cell r="J346" t="str">
            <v>Days</v>
          </cell>
          <cell r="L346" t="str">
            <v>ALPHA</v>
          </cell>
          <cell r="N346" t="str">
            <v>BETA</v>
          </cell>
          <cell r="P346" t="str">
            <v>RTM</v>
          </cell>
          <cell r="Y346">
            <v>7</v>
          </cell>
          <cell r="Z346">
            <v>49</v>
          </cell>
        </row>
        <row r="347">
          <cell r="A347" t="str">
            <v>Wks</v>
          </cell>
          <cell r="B347" t="str">
            <v>Days</v>
          </cell>
          <cell r="F347" t="str">
            <v>Wks</v>
          </cell>
          <cell r="G347" t="str">
            <v>Days</v>
          </cell>
          <cell r="H347" t="str">
            <v>Frames</v>
          </cell>
          <cell r="I347" t="str">
            <v>Wks</v>
          </cell>
          <cell r="J347" t="str">
            <v>Days</v>
          </cell>
          <cell r="K347">
            <v>21</v>
          </cell>
          <cell r="M347">
            <v>29</v>
          </cell>
          <cell r="O347">
            <v>29</v>
          </cell>
          <cell r="Q347">
            <v>29</v>
          </cell>
          <cell r="Y347">
            <v>7</v>
          </cell>
          <cell r="Z347">
            <v>49</v>
          </cell>
        </row>
        <row r="348">
          <cell r="A348">
            <v>5</v>
          </cell>
          <cell r="B348">
            <v>49</v>
          </cell>
          <cell r="F348">
            <v>5</v>
          </cell>
          <cell r="G348">
            <v>49</v>
          </cell>
          <cell r="H348">
            <v>500</v>
          </cell>
          <cell r="I348">
            <v>5</v>
          </cell>
          <cell r="J348">
            <v>49</v>
          </cell>
          <cell r="K348">
            <v>21</v>
          </cell>
          <cell r="M348">
            <v>29</v>
          </cell>
          <cell r="O348">
            <v>29</v>
          </cell>
          <cell r="Q348">
            <v>29</v>
          </cell>
          <cell r="Y348">
            <v>7</v>
          </cell>
          <cell r="Z348">
            <v>49</v>
          </cell>
        </row>
        <row r="359">
          <cell r="Y359">
            <v>91</v>
          </cell>
          <cell r="Z359">
            <v>35</v>
          </cell>
        </row>
        <row r="360">
          <cell r="Y360">
            <v>91</v>
          </cell>
          <cell r="Z360">
            <v>35</v>
          </cell>
        </row>
        <row r="363">
          <cell r="N363" t="str">
            <v>ENGINEERING</v>
          </cell>
          <cell r="Y363" t="str">
            <v>WK Count</v>
          </cell>
          <cell r="Z363" t="str">
            <v>Total Days</v>
          </cell>
        </row>
        <row r="364">
          <cell r="N364" t="str">
            <v>ENGINEERING</v>
          </cell>
          <cell r="Y364" t="str">
            <v>WK Count</v>
          </cell>
          <cell r="Z364" t="str">
            <v>Total Days</v>
          </cell>
        </row>
        <row r="365">
          <cell r="A365" t="str">
            <v>PREP</v>
          </cell>
          <cell r="F365" t="str">
            <v>ANIMATION</v>
          </cell>
          <cell r="I365" t="str">
            <v>INK &amp; PAINT</v>
          </cell>
          <cell r="L365" t="str">
            <v>ALPHA</v>
          </cell>
          <cell r="N365" t="str">
            <v>BETA</v>
          </cell>
          <cell r="P365" t="str">
            <v>RTM</v>
          </cell>
          <cell r="Y365">
            <v>7</v>
          </cell>
          <cell r="Z365">
            <v>49</v>
          </cell>
        </row>
        <row r="366">
          <cell r="A366" t="str">
            <v>PREP</v>
          </cell>
          <cell r="B366" t="str">
            <v>Days</v>
          </cell>
          <cell r="F366" t="str">
            <v>ANIMATION</v>
          </cell>
          <cell r="G366" t="str">
            <v>Days</v>
          </cell>
          <cell r="H366" t="str">
            <v>Frames</v>
          </cell>
          <cell r="I366" t="str">
            <v>INK &amp; PAINT</v>
          </cell>
          <cell r="J366" t="str">
            <v>Days</v>
          </cell>
          <cell r="L366" t="str">
            <v>ALPHA</v>
          </cell>
          <cell r="N366" t="str">
            <v>BETA</v>
          </cell>
          <cell r="P366" t="str">
            <v>RTM</v>
          </cell>
          <cell r="Y366">
            <v>7</v>
          </cell>
          <cell r="Z366">
            <v>49</v>
          </cell>
        </row>
        <row r="367">
          <cell r="A367" t="str">
            <v>Wks</v>
          </cell>
          <cell r="B367" t="str">
            <v>Days</v>
          </cell>
          <cell r="F367" t="str">
            <v>Wks</v>
          </cell>
          <cell r="G367" t="str">
            <v>Days</v>
          </cell>
          <cell r="H367" t="str">
            <v>Frames</v>
          </cell>
          <cell r="I367" t="str">
            <v>Wks</v>
          </cell>
          <cell r="J367" t="str">
            <v>Days</v>
          </cell>
          <cell r="K367">
            <v>21</v>
          </cell>
          <cell r="M367">
            <v>29</v>
          </cell>
          <cell r="O367">
            <v>29</v>
          </cell>
          <cell r="Q367">
            <v>29</v>
          </cell>
          <cell r="Y367">
            <v>7</v>
          </cell>
          <cell r="Z367">
            <v>49</v>
          </cell>
        </row>
        <row r="368">
          <cell r="A368">
            <v>5</v>
          </cell>
          <cell r="B368">
            <v>49</v>
          </cell>
          <cell r="F368">
            <v>5</v>
          </cell>
          <cell r="G368">
            <v>49</v>
          </cell>
          <cell r="H368">
            <v>500</v>
          </cell>
          <cell r="I368">
            <v>5</v>
          </cell>
          <cell r="J368">
            <v>49</v>
          </cell>
          <cell r="K368">
            <v>21</v>
          </cell>
          <cell r="M368">
            <v>29</v>
          </cell>
          <cell r="O368">
            <v>29</v>
          </cell>
          <cell r="Q368">
            <v>29</v>
          </cell>
          <cell r="Y368">
            <v>7</v>
          </cell>
          <cell r="Z368">
            <v>49</v>
          </cell>
        </row>
        <row r="379">
          <cell r="Y379">
            <v>91</v>
          </cell>
          <cell r="Z379">
            <v>35</v>
          </cell>
        </row>
        <row r="380">
          <cell r="Y380">
            <v>91</v>
          </cell>
          <cell r="Z380">
            <v>35</v>
          </cell>
        </row>
        <row r="383">
          <cell r="N383" t="str">
            <v>ENGINEERING</v>
          </cell>
          <cell r="Y383" t="str">
            <v>WK Count</v>
          </cell>
          <cell r="Z383" t="str">
            <v>Total Days</v>
          </cell>
        </row>
        <row r="384">
          <cell r="N384" t="str">
            <v>ENGINEERING</v>
          </cell>
          <cell r="Y384" t="str">
            <v>WK Count</v>
          </cell>
          <cell r="Z384" t="str">
            <v>Total Days</v>
          </cell>
        </row>
        <row r="385">
          <cell r="A385" t="str">
            <v>PREP</v>
          </cell>
          <cell r="F385" t="str">
            <v>ANIMATION</v>
          </cell>
          <cell r="I385" t="str">
            <v>INK &amp; PAINT</v>
          </cell>
          <cell r="L385" t="str">
            <v>ALPHA</v>
          </cell>
          <cell r="N385" t="str">
            <v>BETA</v>
          </cell>
          <cell r="P385" t="str">
            <v>RTM</v>
          </cell>
          <cell r="Y385">
            <v>4</v>
          </cell>
          <cell r="Z385">
            <v>25.0642</v>
          </cell>
        </row>
        <row r="386">
          <cell r="A386" t="str">
            <v>PREP</v>
          </cell>
          <cell r="B386" t="str">
            <v>Days</v>
          </cell>
          <cell r="F386" t="str">
            <v>ANIMATION</v>
          </cell>
          <cell r="G386" t="str">
            <v>Days</v>
          </cell>
          <cell r="H386" t="str">
            <v>Frames</v>
          </cell>
          <cell r="I386" t="str">
            <v>INK &amp; PAINT</v>
          </cell>
          <cell r="J386" t="str">
            <v>Days</v>
          </cell>
          <cell r="L386" t="str">
            <v>ALPHA</v>
          </cell>
          <cell r="N386" t="str">
            <v>BETA</v>
          </cell>
          <cell r="P386" t="str">
            <v>RTM</v>
          </cell>
          <cell r="Y386">
            <v>4</v>
          </cell>
          <cell r="Z386">
            <v>25.0642</v>
          </cell>
        </row>
        <row r="387">
          <cell r="A387" t="str">
            <v>Wks</v>
          </cell>
          <cell r="B387" t="str">
            <v>Days</v>
          </cell>
          <cell r="F387" t="str">
            <v>Wks</v>
          </cell>
          <cell r="G387" t="str">
            <v>Days</v>
          </cell>
          <cell r="H387" t="str">
            <v>Frames</v>
          </cell>
          <cell r="I387" t="str">
            <v>Wks</v>
          </cell>
          <cell r="J387" t="str">
            <v>Days</v>
          </cell>
          <cell r="K387">
            <v>21</v>
          </cell>
          <cell r="M387">
            <v>29</v>
          </cell>
          <cell r="O387">
            <v>29</v>
          </cell>
          <cell r="Q387">
            <v>29</v>
          </cell>
          <cell r="Y387">
            <v>4</v>
          </cell>
          <cell r="Z387">
            <v>25.0642</v>
          </cell>
        </row>
        <row r="388">
          <cell r="A388">
            <v>1.5806</v>
          </cell>
          <cell r="B388">
            <v>25.0642</v>
          </cell>
          <cell r="F388">
            <v>1.5806</v>
          </cell>
          <cell r="G388">
            <v>25.0642</v>
          </cell>
          <cell r="H388">
            <v>158.06</v>
          </cell>
          <cell r="I388">
            <v>1.5806</v>
          </cell>
          <cell r="J388">
            <v>25.0642</v>
          </cell>
          <cell r="K388">
            <v>21</v>
          </cell>
          <cell r="M388">
            <v>29</v>
          </cell>
          <cell r="O388">
            <v>29</v>
          </cell>
          <cell r="Q388">
            <v>29</v>
          </cell>
          <cell r="Y388">
            <v>4</v>
          </cell>
          <cell r="Z388">
            <v>25.0642</v>
          </cell>
        </row>
        <row r="399">
          <cell r="Y399">
            <v>70</v>
          </cell>
          <cell r="Z399">
            <v>11.0642</v>
          </cell>
        </row>
        <row r="400">
          <cell r="Y400">
            <v>70</v>
          </cell>
          <cell r="Z400">
            <v>11.0642</v>
          </cell>
        </row>
        <row r="403">
          <cell r="N403" t="str">
            <v>ENGINEERING</v>
          </cell>
          <cell r="Y403" t="str">
            <v>WK Count</v>
          </cell>
          <cell r="Z403" t="str">
            <v>Total Days</v>
          </cell>
        </row>
        <row r="404">
          <cell r="N404" t="str">
            <v>ENGINEERING</v>
          </cell>
          <cell r="Y404" t="str">
            <v>WK Count</v>
          </cell>
          <cell r="Z404" t="str">
            <v>Total Days</v>
          </cell>
        </row>
        <row r="405">
          <cell r="A405" t="str">
            <v>PREP</v>
          </cell>
          <cell r="F405" t="str">
            <v>ANIMATION</v>
          </cell>
          <cell r="I405" t="str">
            <v>INK &amp; PAINT</v>
          </cell>
          <cell r="L405" t="str">
            <v>ALPHA</v>
          </cell>
          <cell r="N405" t="str">
            <v>BETA</v>
          </cell>
          <cell r="P405" t="str">
            <v>RTM</v>
          </cell>
          <cell r="Y405">
            <v>7</v>
          </cell>
          <cell r="Z405">
            <v>49</v>
          </cell>
        </row>
        <row r="406">
          <cell r="A406" t="str">
            <v>PREP</v>
          </cell>
          <cell r="B406" t="str">
            <v>Days</v>
          </cell>
          <cell r="F406" t="str">
            <v>ANIMATION</v>
          </cell>
          <cell r="G406" t="str">
            <v>Days</v>
          </cell>
          <cell r="H406" t="str">
            <v>Frames</v>
          </cell>
          <cell r="I406" t="str">
            <v>INK &amp; PAINT</v>
          </cell>
          <cell r="J406" t="str">
            <v>Days</v>
          </cell>
          <cell r="L406" t="str">
            <v>ALPHA</v>
          </cell>
          <cell r="N406" t="str">
            <v>BETA</v>
          </cell>
          <cell r="P406" t="str">
            <v>RTM</v>
          </cell>
          <cell r="Y406">
            <v>7</v>
          </cell>
          <cell r="Z406">
            <v>49</v>
          </cell>
        </row>
        <row r="407">
          <cell r="A407" t="str">
            <v>Wks</v>
          </cell>
          <cell r="B407" t="str">
            <v>Days</v>
          </cell>
          <cell r="F407" t="str">
            <v>Wks</v>
          </cell>
          <cell r="G407" t="str">
            <v>Days</v>
          </cell>
          <cell r="H407" t="str">
            <v>Frames</v>
          </cell>
          <cell r="I407" t="str">
            <v>Wks</v>
          </cell>
          <cell r="J407" t="str">
            <v>Days</v>
          </cell>
          <cell r="K407">
            <v>21</v>
          </cell>
          <cell r="M407">
            <v>29</v>
          </cell>
          <cell r="O407">
            <v>29</v>
          </cell>
          <cell r="Q407">
            <v>29</v>
          </cell>
          <cell r="Y407">
            <v>7</v>
          </cell>
          <cell r="Z407">
            <v>49</v>
          </cell>
        </row>
        <row r="408">
          <cell r="A408">
            <v>5</v>
          </cell>
          <cell r="B408">
            <v>49</v>
          </cell>
          <cell r="F408">
            <v>5</v>
          </cell>
          <cell r="G408">
            <v>49</v>
          </cell>
          <cell r="H408">
            <v>500</v>
          </cell>
          <cell r="I408">
            <v>5</v>
          </cell>
          <cell r="J408">
            <v>49</v>
          </cell>
          <cell r="K408">
            <v>21</v>
          </cell>
          <cell r="M408">
            <v>29</v>
          </cell>
          <cell r="O408">
            <v>29</v>
          </cell>
          <cell r="Q408">
            <v>29</v>
          </cell>
          <cell r="Y408">
            <v>7</v>
          </cell>
          <cell r="Z408">
            <v>49</v>
          </cell>
        </row>
        <row r="419">
          <cell r="Y419">
            <v>91</v>
          </cell>
          <cell r="Z419">
            <v>35</v>
          </cell>
        </row>
        <row r="420">
          <cell r="Y420">
            <v>91</v>
          </cell>
          <cell r="Z420">
            <v>35</v>
          </cell>
        </row>
        <row r="423">
          <cell r="N423" t="str">
            <v>ENGINEERING</v>
          </cell>
          <cell r="Y423" t="str">
            <v>WK Count</v>
          </cell>
          <cell r="Z423" t="str">
            <v>Total Days</v>
          </cell>
        </row>
        <row r="424">
          <cell r="N424" t="str">
            <v>ENGINEERING</v>
          </cell>
          <cell r="Y424" t="str">
            <v>WK Count</v>
          </cell>
          <cell r="Z424" t="str">
            <v>Total Days</v>
          </cell>
        </row>
        <row r="425">
          <cell r="A425" t="str">
            <v>PREP</v>
          </cell>
          <cell r="F425" t="str">
            <v>ANIMATION</v>
          </cell>
          <cell r="I425" t="str">
            <v>INK &amp; PAINT</v>
          </cell>
          <cell r="L425" t="str">
            <v>ALPHA</v>
          </cell>
          <cell r="N425" t="str">
            <v>BETA</v>
          </cell>
          <cell r="P425" t="str">
            <v>RTM</v>
          </cell>
          <cell r="Y425">
            <v>4</v>
          </cell>
          <cell r="Z425">
            <v>25.0642</v>
          </cell>
        </row>
        <row r="426">
          <cell r="A426" t="str">
            <v>PREP</v>
          </cell>
          <cell r="B426" t="str">
            <v>Days</v>
          </cell>
          <cell r="F426" t="str">
            <v>ANIMATION</v>
          </cell>
          <cell r="G426" t="str">
            <v>Days</v>
          </cell>
          <cell r="H426" t="str">
            <v>Frames</v>
          </cell>
          <cell r="I426" t="str">
            <v>INK &amp; PAINT</v>
          </cell>
          <cell r="J426" t="str">
            <v>Days</v>
          </cell>
          <cell r="L426" t="str">
            <v>ALPHA</v>
          </cell>
          <cell r="N426" t="str">
            <v>BETA</v>
          </cell>
          <cell r="P426" t="str">
            <v>RTM</v>
          </cell>
          <cell r="Y426">
            <v>4</v>
          </cell>
          <cell r="Z426">
            <v>25.0642</v>
          </cell>
        </row>
        <row r="427">
          <cell r="A427" t="str">
            <v>Wks</v>
          </cell>
          <cell r="B427" t="str">
            <v>Days</v>
          </cell>
          <cell r="F427" t="str">
            <v>Wks</v>
          </cell>
          <cell r="G427" t="str">
            <v>Days</v>
          </cell>
          <cell r="H427" t="str">
            <v>Frames</v>
          </cell>
          <cell r="I427" t="str">
            <v>Wks</v>
          </cell>
          <cell r="J427" t="str">
            <v>Days</v>
          </cell>
          <cell r="K427">
            <v>21</v>
          </cell>
          <cell r="M427">
            <v>29</v>
          </cell>
          <cell r="O427">
            <v>29</v>
          </cell>
          <cell r="Q427">
            <v>29</v>
          </cell>
          <cell r="Y427">
            <v>4</v>
          </cell>
          <cell r="Z427">
            <v>25.0642</v>
          </cell>
        </row>
        <row r="428">
          <cell r="A428">
            <v>1.5806</v>
          </cell>
          <cell r="B428">
            <v>25.0642</v>
          </cell>
          <cell r="F428">
            <v>1.5806</v>
          </cell>
          <cell r="G428">
            <v>25.0642</v>
          </cell>
          <cell r="H428">
            <v>158.06</v>
          </cell>
          <cell r="I428">
            <v>1.5806</v>
          </cell>
          <cell r="J428">
            <v>25.0642</v>
          </cell>
          <cell r="K428">
            <v>21</v>
          </cell>
          <cell r="M428">
            <v>29</v>
          </cell>
          <cell r="O428">
            <v>29</v>
          </cell>
          <cell r="Q428">
            <v>29</v>
          </cell>
          <cell r="Y428">
            <v>4</v>
          </cell>
          <cell r="Z428">
            <v>25.0642</v>
          </cell>
        </row>
        <row r="439">
          <cell r="Y439">
            <v>70</v>
          </cell>
          <cell r="Z439">
            <v>11.0642</v>
          </cell>
        </row>
        <row r="440">
          <cell r="Y440">
            <v>70</v>
          </cell>
          <cell r="Z440">
            <v>11.0642</v>
          </cell>
        </row>
        <row r="443">
          <cell r="N443" t="str">
            <v>ENGINEERING</v>
          </cell>
          <cell r="Y443" t="str">
            <v>WK Count</v>
          </cell>
          <cell r="Z443" t="str">
            <v>Total Days</v>
          </cell>
        </row>
        <row r="444">
          <cell r="N444" t="str">
            <v>ENGINEERING</v>
          </cell>
          <cell r="Y444" t="str">
            <v>WK Count</v>
          </cell>
          <cell r="Z444" t="str">
            <v>Total Days</v>
          </cell>
        </row>
        <row r="445">
          <cell r="A445" t="str">
            <v>PREP</v>
          </cell>
          <cell r="F445" t="str">
            <v>ANIMATION</v>
          </cell>
          <cell r="I445" t="str">
            <v>INK &amp; PAINT</v>
          </cell>
          <cell r="L445" t="str">
            <v>ALPHA</v>
          </cell>
          <cell r="N445" t="str">
            <v>BETA</v>
          </cell>
          <cell r="P445" t="str">
            <v>RTM</v>
          </cell>
          <cell r="Y445">
            <v>4</v>
          </cell>
          <cell r="Z445">
            <v>32.440100000000001</v>
          </cell>
        </row>
        <row r="446">
          <cell r="A446" t="str">
            <v>PREP</v>
          </cell>
          <cell r="B446" t="str">
            <v>Days</v>
          </cell>
          <cell r="F446" t="str">
            <v>ANIMATION</v>
          </cell>
          <cell r="G446" t="str">
            <v>Days</v>
          </cell>
          <cell r="H446" t="str">
            <v>Frames</v>
          </cell>
          <cell r="I446" t="str">
            <v>INK &amp; PAINT</v>
          </cell>
          <cell r="J446" t="str">
            <v>Days</v>
          </cell>
          <cell r="L446" t="str">
            <v>ALPHA</v>
          </cell>
          <cell r="N446" t="str">
            <v>BETA</v>
          </cell>
          <cell r="P446" t="str">
            <v>RTM</v>
          </cell>
          <cell r="Y446">
            <v>4</v>
          </cell>
          <cell r="Z446">
            <v>32.440100000000001</v>
          </cell>
        </row>
        <row r="447">
          <cell r="A447" t="str">
            <v>Wks</v>
          </cell>
          <cell r="B447" t="str">
            <v>Days</v>
          </cell>
          <cell r="F447" t="str">
            <v>Wks</v>
          </cell>
          <cell r="G447" t="str">
            <v>Days</v>
          </cell>
          <cell r="H447" t="str">
            <v>Frames</v>
          </cell>
          <cell r="I447" t="str">
            <v>Wks</v>
          </cell>
          <cell r="J447" t="str">
            <v>Days</v>
          </cell>
          <cell r="K447">
            <v>21</v>
          </cell>
          <cell r="M447">
            <v>29</v>
          </cell>
          <cell r="O447">
            <v>29</v>
          </cell>
          <cell r="Q447">
            <v>29</v>
          </cell>
          <cell r="Y447">
            <v>4</v>
          </cell>
          <cell r="Z447">
            <v>32.440100000000001</v>
          </cell>
        </row>
        <row r="448">
          <cell r="A448">
            <v>2.6343000000000001</v>
          </cell>
          <cell r="B448">
            <v>32.440100000000001</v>
          </cell>
          <cell r="F448">
            <v>2.6343000000000001</v>
          </cell>
          <cell r="G448">
            <v>32.440100000000001</v>
          </cell>
          <cell r="H448">
            <v>263.43</v>
          </cell>
          <cell r="I448">
            <v>2.6343000000000001</v>
          </cell>
          <cell r="J448">
            <v>32.440100000000001</v>
          </cell>
          <cell r="K448">
            <v>21</v>
          </cell>
          <cell r="M448">
            <v>29</v>
          </cell>
          <cell r="O448">
            <v>29</v>
          </cell>
          <cell r="Q448">
            <v>29</v>
          </cell>
          <cell r="Y448">
            <v>4</v>
          </cell>
          <cell r="Z448">
            <v>32.440100000000001</v>
          </cell>
        </row>
        <row r="459">
          <cell r="Y459">
            <v>70</v>
          </cell>
          <cell r="Z459">
            <v>18.440100000000001</v>
          </cell>
        </row>
        <row r="460">
          <cell r="Y460">
            <v>70</v>
          </cell>
          <cell r="Z460">
            <v>18.440100000000001</v>
          </cell>
        </row>
        <row r="463">
          <cell r="N463" t="str">
            <v>ENGINEERING</v>
          </cell>
          <cell r="Y463" t="str">
            <v>WK Count</v>
          </cell>
          <cell r="Z463" t="str">
            <v>Total Days</v>
          </cell>
        </row>
        <row r="464">
          <cell r="N464" t="str">
            <v>ENGINEERING</v>
          </cell>
          <cell r="Y464" t="str">
            <v>WK Count</v>
          </cell>
          <cell r="Z464" t="str">
            <v>Total Days</v>
          </cell>
        </row>
        <row r="465">
          <cell r="A465" t="str">
            <v>PREP</v>
          </cell>
          <cell r="F465" t="str">
            <v>ANIMATION</v>
          </cell>
          <cell r="I465" t="str">
            <v>INK &amp; PAINT</v>
          </cell>
          <cell r="L465" t="str">
            <v>ALPHA</v>
          </cell>
          <cell r="N465" t="str">
            <v>BETA</v>
          </cell>
          <cell r="P465" t="str">
            <v>RTM</v>
          </cell>
          <cell r="Y465">
            <v>3</v>
          </cell>
          <cell r="Z465">
            <v>25.0642</v>
          </cell>
        </row>
        <row r="466">
          <cell r="A466" t="str">
            <v>PREP</v>
          </cell>
          <cell r="B466" t="str">
            <v>Days</v>
          </cell>
          <cell r="F466" t="str">
            <v>ANIMATION</v>
          </cell>
          <cell r="G466" t="str">
            <v>Days</v>
          </cell>
          <cell r="H466" t="str">
            <v>Frames</v>
          </cell>
          <cell r="I466" t="str">
            <v>INK &amp; PAINT</v>
          </cell>
          <cell r="J466" t="str">
            <v>Days</v>
          </cell>
          <cell r="L466" t="str">
            <v>ALPHA</v>
          </cell>
          <cell r="N466" t="str">
            <v>BETA</v>
          </cell>
          <cell r="P466" t="str">
            <v>RTM</v>
          </cell>
          <cell r="Y466">
            <v>3</v>
          </cell>
          <cell r="Z466">
            <v>25.0642</v>
          </cell>
        </row>
        <row r="467">
          <cell r="A467" t="str">
            <v>Wks</v>
          </cell>
          <cell r="B467" t="str">
            <v>Days</v>
          </cell>
          <cell r="F467" t="str">
            <v>Wks</v>
          </cell>
          <cell r="G467" t="str">
            <v>Days</v>
          </cell>
          <cell r="H467" t="str">
            <v>Frames</v>
          </cell>
          <cell r="I467" t="str">
            <v>Wks</v>
          </cell>
          <cell r="J467" t="str">
            <v>Days</v>
          </cell>
          <cell r="K467">
            <v>21</v>
          </cell>
          <cell r="M467">
            <v>29</v>
          </cell>
          <cell r="O467">
            <v>29</v>
          </cell>
          <cell r="Q467">
            <v>29</v>
          </cell>
          <cell r="Y467">
            <v>3</v>
          </cell>
          <cell r="Z467">
            <v>25.0642</v>
          </cell>
        </row>
        <row r="468">
          <cell r="A468">
            <v>1.5806</v>
          </cell>
          <cell r="B468">
            <v>25.0642</v>
          </cell>
          <cell r="F468">
            <v>1.5806</v>
          </cell>
          <cell r="G468">
            <v>25.0642</v>
          </cell>
          <cell r="H468">
            <v>158.06</v>
          </cell>
          <cell r="I468">
            <v>1.5806</v>
          </cell>
          <cell r="J468">
            <v>25.0642</v>
          </cell>
          <cell r="K468">
            <v>21</v>
          </cell>
          <cell r="M468">
            <v>29</v>
          </cell>
          <cell r="O468">
            <v>29</v>
          </cell>
          <cell r="Q468">
            <v>29</v>
          </cell>
          <cell r="Y468">
            <v>3</v>
          </cell>
          <cell r="Z468">
            <v>25.0642</v>
          </cell>
        </row>
        <row r="479">
          <cell r="Y479">
            <v>63</v>
          </cell>
          <cell r="Z479">
            <v>11.0642</v>
          </cell>
        </row>
        <row r="480">
          <cell r="Y480">
            <v>63</v>
          </cell>
          <cell r="Z480">
            <v>11.0642</v>
          </cell>
        </row>
        <row r="483">
          <cell r="N483" t="str">
            <v>ENGINEERING</v>
          </cell>
          <cell r="Y483" t="str">
            <v>WK Count</v>
          </cell>
          <cell r="Z483" t="str">
            <v>Total Days</v>
          </cell>
        </row>
        <row r="484">
          <cell r="N484" t="str">
            <v>ENGINEERING</v>
          </cell>
          <cell r="Y484" t="str">
            <v>WK Count</v>
          </cell>
          <cell r="Z484" t="str">
            <v>Total Days</v>
          </cell>
        </row>
        <row r="485">
          <cell r="A485" t="str">
            <v>PREP</v>
          </cell>
          <cell r="F485" t="str">
            <v>ANIMATION</v>
          </cell>
          <cell r="I485" t="str">
            <v>INK &amp; PAINT</v>
          </cell>
          <cell r="L485" t="str">
            <v>ALPHA</v>
          </cell>
          <cell r="N485" t="str">
            <v>BETA</v>
          </cell>
          <cell r="P485" t="str">
            <v>RTM</v>
          </cell>
          <cell r="Y485">
            <v>7</v>
          </cell>
          <cell r="Z485">
            <v>46.393619999999999</v>
          </cell>
        </row>
        <row r="486">
          <cell r="A486" t="str">
            <v>PREP</v>
          </cell>
          <cell r="B486" t="str">
            <v>Days</v>
          </cell>
          <cell r="F486" t="str">
            <v>ANIMATION</v>
          </cell>
          <cell r="G486" t="str">
            <v>Days</v>
          </cell>
          <cell r="H486" t="str">
            <v>Frames</v>
          </cell>
          <cell r="I486" t="str">
            <v>INK &amp; PAINT</v>
          </cell>
          <cell r="J486" t="str">
            <v>Days</v>
          </cell>
          <cell r="L486" t="str">
            <v>ALPHA</v>
          </cell>
          <cell r="N486" t="str">
            <v>BETA</v>
          </cell>
          <cell r="P486" t="str">
            <v>RTM</v>
          </cell>
          <cell r="Y486">
            <v>7</v>
          </cell>
          <cell r="Z486">
            <v>46.393619999999999</v>
          </cell>
        </row>
        <row r="487">
          <cell r="A487" t="str">
            <v>Wks</v>
          </cell>
          <cell r="B487" t="str">
            <v>Days</v>
          </cell>
          <cell r="F487" t="str">
            <v>Wks</v>
          </cell>
          <cell r="G487" t="str">
            <v>Days</v>
          </cell>
          <cell r="H487" t="str">
            <v>Frames</v>
          </cell>
          <cell r="I487" t="str">
            <v>Wks</v>
          </cell>
          <cell r="J487" t="str">
            <v>Days</v>
          </cell>
          <cell r="K487">
            <v>21</v>
          </cell>
          <cell r="M487">
            <v>29</v>
          </cell>
          <cell r="O487">
            <v>29</v>
          </cell>
          <cell r="Q487">
            <v>29</v>
          </cell>
          <cell r="Y487">
            <v>9</v>
          </cell>
          <cell r="Z487">
            <v>62.393619999999999</v>
          </cell>
        </row>
        <row r="488">
          <cell r="A488">
            <v>4.6276599999999997</v>
          </cell>
          <cell r="B488">
            <v>46.393619999999999</v>
          </cell>
          <cell r="F488">
            <v>4.6276599999999997</v>
          </cell>
          <cell r="G488">
            <v>62.393619999999999</v>
          </cell>
          <cell r="H488">
            <v>2313.83</v>
          </cell>
          <cell r="I488">
            <v>4.6276599999999997</v>
          </cell>
          <cell r="J488">
            <v>46.393619999999999</v>
          </cell>
          <cell r="K488">
            <v>21</v>
          </cell>
          <cell r="M488">
            <v>29</v>
          </cell>
          <cell r="O488">
            <v>29</v>
          </cell>
          <cell r="Q488">
            <v>29</v>
          </cell>
          <cell r="Y488">
            <v>6</v>
          </cell>
          <cell r="Z488">
            <v>46.393619999999999</v>
          </cell>
        </row>
        <row r="500">
          <cell r="Y500">
            <v>105</v>
          </cell>
          <cell r="Z500">
            <v>32.393619999999999</v>
          </cell>
        </row>
        <row r="501">
          <cell r="Y501">
            <v>105</v>
          </cell>
          <cell r="Z501">
            <v>32.393619999999999</v>
          </cell>
        </row>
        <row r="504">
          <cell r="N504" t="str">
            <v>ENGINEERING</v>
          </cell>
          <cell r="Y504" t="str">
            <v>WK Count</v>
          </cell>
          <cell r="Z504" t="str">
            <v>Total Days</v>
          </cell>
        </row>
        <row r="505">
          <cell r="N505" t="str">
            <v>ENGINEERING</v>
          </cell>
          <cell r="Y505" t="str">
            <v>WK Count</v>
          </cell>
          <cell r="Z505" t="str">
            <v>Total Days</v>
          </cell>
        </row>
        <row r="506">
          <cell r="A506" t="str">
            <v>PREP</v>
          </cell>
          <cell r="F506" t="str">
            <v>ANIMATION</v>
          </cell>
          <cell r="I506" t="str">
            <v>INK &amp; PAINT</v>
          </cell>
          <cell r="L506" t="str">
            <v>ALPHA</v>
          </cell>
          <cell r="N506" t="str">
            <v>BETA</v>
          </cell>
          <cell r="P506" t="str">
            <v>RTM</v>
          </cell>
          <cell r="Y506">
            <v>25</v>
          </cell>
          <cell r="Z506">
            <v>175.96809999999999</v>
          </cell>
        </row>
        <row r="507">
          <cell r="A507" t="str">
            <v>PREP</v>
          </cell>
          <cell r="B507" t="str">
            <v>Days</v>
          </cell>
          <cell r="F507" t="str">
            <v>ANIMATION</v>
          </cell>
          <cell r="G507" t="str">
            <v>Days</v>
          </cell>
          <cell r="H507" t="str">
            <v>Frames</v>
          </cell>
          <cell r="I507" t="str">
            <v>INK &amp; PAINT</v>
          </cell>
          <cell r="J507" t="str">
            <v>Days</v>
          </cell>
          <cell r="L507" t="str">
            <v>ALPHA</v>
          </cell>
          <cell r="N507" t="str">
            <v>BETA</v>
          </cell>
          <cell r="P507" t="str">
            <v>RTM</v>
          </cell>
          <cell r="Y507">
            <v>25</v>
          </cell>
          <cell r="Z507">
            <v>175.96809999999999</v>
          </cell>
        </row>
        <row r="508">
          <cell r="A508" t="str">
            <v>Wks</v>
          </cell>
          <cell r="B508" t="str">
            <v>Days</v>
          </cell>
          <cell r="F508" t="str">
            <v>Wks</v>
          </cell>
          <cell r="G508" t="str">
            <v>Days</v>
          </cell>
          <cell r="H508" t="str">
            <v>Frames</v>
          </cell>
          <cell r="I508" t="str">
            <v>Wks</v>
          </cell>
          <cell r="J508" t="str">
            <v>Days</v>
          </cell>
          <cell r="K508">
            <v>21</v>
          </cell>
          <cell r="M508">
            <v>29</v>
          </cell>
          <cell r="O508">
            <v>29</v>
          </cell>
          <cell r="Q508">
            <v>29</v>
          </cell>
          <cell r="Y508">
            <v>28</v>
          </cell>
          <cell r="Z508">
            <v>191.96809999999999</v>
          </cell>
        </row>
        <row r="509">
          <cell r="A509">
            <v>23.138300000000001</v>
          </cell>
          <cell r="B509">
            <v>175.96809999999999</v>
          </cell>
          <cell r="F509">
            <v>23.138300000000001</v>
          </cell>
          <cell r="G509">
            <v>191.96809999999999</v>
          </cell>
          <cell r="H509">
            <v>2313.83</v>
          </cell>
          <cell r="I509">
            <v>23.138300000000001</v>
          </cell>
          <cell r="J509">
            <v>175.96809999999999</v>
          </cell>
          <cell r="K509">
            <v>21</v>
          </cell>
          <cell r="M509">
            <v>29</v>
          </cell>
          <cell r="O509">
            <v>29</v>
          </cell>
          <cell r="Q509">
            <v>29</v>
          </cell>
          <cell r="Y509">
            <v>25</v>
          </cell>
          <cell r="Z509">
            <v>175.96809999999999</v>
          </cell>
        </row>
        <row r="521">
          <cell r="Y521">
            <v>238</v>
          </cell>
          <cell r="Z521">
            <v>161.96809999999999</v>
          </cell>
        </row>
        <row r="522">
          <cell r="Y522">
            <v>238</v>
          </cell>
          <cell r="Z522">
            <v>161.96809999999999</v>
          </cell>
        </row>
        <row r="525">
          <cell r="N525" t="str">
            <v>ENGINEERING</v>
          </cell>
          <cell r="Y525" t="str">
            <v>WK Count</v>
          </cell>
          <cell r="Z525" t="str">
            <v>Total Days</v>
          </cell>
        </row>
        <row r="526">
          <cell r="N526" t="str">
            <v>ENGINEERING</v>
          </cell>
          <cell r="Y526" t="str">
            <v>WK Count</v>
          </cell>
          <cell r="Z526" t="str">
            <v>Total Days</v>
          </cell>
        </row>
        <row r="527">
          <cell r="A527" t="str">
            <v>PREP</v>
          </cell>
          <cell r="F527" t="str">
            <v>ANIMATION</v>
          </cell>
          <cell r="I527" t="str">
            <v>INK &amp; PAINT</v>
          </cell>
          <cell r="L527" t="str">
            <v>ALPHA</v>
          </cell>
          <cell r="N527" t="str">
            <v>BETA</v>
          </cell>
          <cell r="P527" t="str">
            <v>RTM</v>
          </cell>
          <cell r="Y527">
            <v>14</v>
          </cell>
          <cell r="Z527">
            <v>98</v>
          </cell>
        </row>
        <row r="528">
          <cell r="A528" t="str">
            <v>PREP</v>
          </cell>
          <cell r="B528" t="str">
            <v>Days</v>
          </cell>
          <cell r="F528" t="str">
            <v>ANIMATION</v>
          </cell>
          <cell r="G528" t="str">
            <v>Days</v>
          </cell>
          <cell r="H528" t="str">
            <v>Frames</v>
          </cell>
          <cell r="I528" t="str">
            <v>INK &amp; PAINT</v>
          </cell>
          <cell r="J528" t="str">
            <v>Days</v>
          </cell>
          <cell r="L528" t="str">
            <v>ALPHA</v>
          </cell>
          <cell r="N528" t="str">
            <v>BETA</v>
          </cell>
          <cell r="P528" t="str">
            <v>RTM</v>
          </cell>
          <cell r="Y528">
            <v>14</v>
          </cell>
          <cell r="Z528">
            <v>98</v>
          </cell>
        </row>
        <row r="529">
          <cell r="A529" t="str">
            <v>Wks</v>
          </cell>
          <cell r="B529" t="str">
            <v>Days</v>
          </cell>
          <cell r="F529" t="str">
            <v>Wks</v>
          </cell>
          <cell r="G529" t="str">
            <v>Days</v>
          </cell>
          <cell r="H529" t="str">
            <v>Frames</v>
          </cell>
          <cell r="I529" t="str">
            <v>Wks</v>
          </cell>
          <cell r="J529" t="str">
            <v>Days</v>
          </cell>
          <cell r="K529">
            <v>21</v>
          </cell>
          <cell r="M529">
            <v>29</v>
          </cell>
          <cell r="O529">
            <v>29</v>
          </cell>
          <cell r="Q529">
            <v>29</v>
          </cell>
          <cell r="Y529">
            <v>17</v>
          </cell>
          <cell r="Z529">
            <v>114</v>
          </cell>
        </row>
        <row r="530">
          <cell r="A530">
            <v>12</v>
          </cell>
          <cell r="B530">
            <v>98</v>
          </cell>
          <cell r="F530">
            <v>12</v>
          </cell>
          <cell r="G530">
            <v>114</v>
          </cell>
          <cell r="H530">
            <v>6000</v>
          </cell>
          <cell r="I530">
            <v>12</v>
          </cell>
          <cell r="J530">
            <v>98</v>
          </cell>
          <cell r="K530">
            <v>21</v>
          </cell>
          <cell r="M530">
            <v>29</v>
          </cell>
          <cell r="O530">
            <v>29</v>
          </cell>
          <cell r="Q530">
            <v>29</v>
          </cell>
          <cell r="Y530">
            <v>14</v>
          </cell>
          <cell r="Z530">
            <v>98</v>
          </cell>
        </row>
        <row r="542">
          <cell r="Y542">
            <v>161</v>
          </cell>
          <cell r="Z542">
            <v>84</v>
          </cell>
        </row>
        <row r="543">
          <cell r="Y543">
            <v>161</v>
          </cell>
          <cell r="Z543">
            <v>84</v>
          </cell>
        </row>
        <row r="546">
          <cell r="N546" t="str">
            <v>ENGINEERING</v>
          </cell>
          <cell r="Y546" t="str">
            <v>WK Count</v>
          </cell>
          <cell r="Z546" t="str">
            <v>Total Days</v>
          </cell>
        </row>
        <row r="547">
          <cell r="N547" t="str">
            <v>ENGINEERING</v>
          </cell>
          <cell r="Y547" t="str">
            <v>WK Count</v>
          </cell>
          <cell r="Z547" t="str">
            <v>Total Days</v>
          </cell>
        </row>
        <row r="548">
          <cell r="A548" t="str">
            <v>PREP</v>
          </cell>
          <cell r="F548" t="str">
            <v>ANIMATION</v>
          </cell>
          <cell r="I548" t="str">
            <v>INK &amp; PAINT</v>
          </cell>
          <cell r="L548" t="str">
            <v>ALPHA</v>
          </cell>
          <cell r="N548" t="str">
            <v>BETA</v>
          </cell>
          <cell r="P548" t="str">
            <v>RTM</v>
          </cell>
          <cell r="Y548">
            <v>6</v>
          </cell>
          <cell r="Z548">
            <v>36.435933333333338</v>
          </cell>
        </row>
        <row r="549">
          <cell r="A549" t="str">
            <v>PREP</v>
          </cell>
          <cell r="B549" t="str">
            <v>Days</v>
          </cell>
          <cell r="F549" t="str">
            <v>ANIMATION</v>
          </cell>
          <cell r="G549" t="str">
            <v>Days</v>
          </cell>
          <cell r="H549" t="str">
            <v>Frames</v>
          </cell>
          <cell r="I549" t="str">
            <v>INK &amp; PAINT</v>
          </cell>
          <cell r="J549" t="str">
            <v>Days</v>
          </cell>
          <cell r="L549" t="str">
            <v>ALPHA</v>
          </cell>
          <cell r="N549" t="str">
            <v>BETA</v>
          </cell>
          <cell r="P549" t="str">
            <v>RTM</v>
          </cell>
          <cell r="Y549">
            <v>6</v>
          </cell>
          <cell r="Z549">
            <v>36.435933333333338</v>
          </cell>
        </row>
        <row r="550">
          <cell r="A550" t="str">
            <v>Wks</v>
          </cell>
          <cell r="B550" t="str">
            <v>Days</v>
          </cell>
          <cell r="F550" t="str">
            <v>Wks</v>
          </cell>
          <cell r="G550" t="str">
            <v>Days</v>
          </cell>
          <cell r="H550" t="str">
            <v>Frames</v>
          </cell>
          <cell r="I550" t="str">
            <v>Wks</v>
          </cell>
          <cell r="J550" t="str">
            <v>Days</v>
          </cell>
          <cell r="K550">
            <v>21</v>
          </cell>
          <cell r="M550">
            <v>29</v>
          </cell>
          <cell r="O550">
            <v>29</v>
          </cell>
          <cell r="Q550">
            <v>29</v>
          </cell>
          <cell r="Y550">
            <v>8</v>
          </cell>
          <cell r="Z550">
            <v>52.435933333333338</v>
          </cell>
        </row>
        <row r="551">
          <cell r="A551">
            <v>3.2051333333333334</v>
          </cell>
          <cell r="B551">
            <v>36.435933333333338</v>
          </cell>
          <cell r="F551">
            <v>3.2051333333333334</v>
          </cell>
          <cell r="G551">
            <v>52.435933333333338</v>
          </cell>
          <cell r="H551">
            <v>480.77</v>
          </cell>
          <cell r="I551">
            <v>3.2051333333333334</v>
          </cell>
          <cell r="J551">
            <v>36.435933333333338</v>
          </cell>
          <cell r="K551">
            <v>21</v>
          </cell>
          <cell r="M551">
            <v>29</v>
          </cell>
          <cell r="O551">
            <v>29</v>
          </cell>
          <cell r="Q551">
            <v>29</v>
          </cell>
          <cell r="Y551">
            <v>5</v>
          </cell>
          <cell r="Z551">
            <v>36.435933333333338</v>
          </cell>
        </row>
        <row r="563">
          <cell r="Y563">
            <v>98</v>
          </cell>
          <cell r="Z563">
            <v>22.435933333333338</v>
          </cell>
        </row>
        <row r="564">
          <cell r="Y564">
            <v>98</v>
          </cell>
          <cell r="Z564">
            <v>22.435933333333338</v>
          </cell>
        </row>
        <row r="567">
          <cell r="N567" t="str">
            <v>ENGINEERING</v>
          </cell>
          <cell r="Y567" t="str">
            <v>WK Count</v>
          </cell>
          <cell r="Z567" t="str">
            <v>Total Days</v>
          </cell>
        </row>
        <row r="568">
          <cell r="N568" t="str">
            <v>ENGINEERING</v>
          </cell>
          <cell r="Y568" t="str">
            <v>WK Count</v>
          </cell>
          <cell r="Z568" t="str">
            <v>Total Days</v>
          </cell>
        </row>
        <row r="569">
          <cell r="A569" t="str">
            <v>PREP</v>
          </cell>
          <cell r="F569" t="str">
            <v>ANIMATION</v>
          </cell>
          <cell r="I569" t="str">
            <v>INK &amp; PAINT</v>
          </cell>
          <cell r="L569" t="str">
            <v>ALPHA</v>
          </cell>
          <cell r="N569" t="str">
            <v>BETA</v>
          </cell>
          <cell r="P569" t="str">
            <v>RTM</v>
          </cell>
          <cell r="Y569">
            <v>25</v>
          </cell>
          <cell r="Z569">
            <v>175</v>
          </cell>
        </row>
        <row r="570">
          <cell r="A570" t="str">
            <v>PREP</v>
          </cell>
          <cell r="B570" t="str">
            <v>Days</v>
          </cell>
          <cell r="F570" t="str">
            <v>ANIMATION</v>
          </cell>
          <cell r="G570" t="str">
            <v>Days</v>
          </cell>
          <cell r="H570" t="str">
            <v>Frames</v>
          </cell>
          <cell r="I570" t="str">
            <v>INK &amp; PAINT</v>
          </cell>
          <cell r="J570" t="str">
            <v>Days</v>
          </cell>
          <cell r="L570" t="str">
            <v>ALPHA</v>
          </cell>
          <cell r="N570" t="str">
            <v>BETA</v>
          </cell>
          <cell r="P570" t="str">
            <v>RTM</v>
          </cell>
          <cell r="Y570">
            <v>25</v>
          </cell>
          <cell r="Z570">
            <v>175</v>
          </cell>
        </row>
        <row r="571">
          <cell r="A571" t="str">
            <v>Wks</v>
          </cell>
          <cell r="B571" t="str">
            <v>Days</v>
          </cell>
          <cell r="F571" t="str">
            <v>Wks</v>
          </cell>
          <cell r="G571" t="str">
            <v>Days</v>
          </cell>
          <cell r="H571" t="str">
            <v>Frames</v>
          </cell>
          <cell r="I571" t="str">
            <v>Wks</v>
          </cell>
          <cell r="J571" t="str">
            <v>Days</v>
          </cell>
          <cell r="K571">
            <v>21</v>
          </cell>
          <cell r="M571">
            <v>29</v>
          </cell>
          <cell r="O571">
            <v>29</v>
          </cell>
          <cell r="Q571">
            <v>29</v>
          </cell>
          <cell r="Y571">
            <v>29</v>
          </cell>
          <cell r="Z571">
            <v>201</v>
          </cell>
        </row>
        <row r="572">
          <cell r="A572">
            <v>23</v>
          </cell>
          <cell r="B572">
            <v>175</v>
          </cell>
          <cell r="F572">
            <v>23</v>
          </cell>
          <cell r="G572">
            <v>201</v>
          </cell>
          <cell r="H572">
            <v>11500</v>
          </cell>
          <cell r="I572">
            <v>23</v>
          </cell>
          <cell r="J572">
            <v>175</v>
          </cell>
          <cell r="K572">
            <v>21</v>
          </cell>
          <cell r="M572">
            <v>29</v>
          </cell>
          <cell r="O572">
            <v>29</v>
          </cell>
          <cell r="Q572">
            <v>29</v>
          </cell>
          <cell r="Y572">
            <v>25</v>
          </cell>
          <cell r="Z572">
            <v>175</v>
          </cell>
        </row>
        <row r="584">
          <cell r="Y584">
            <v>245</v>
          </cell>
          <cell r="Z584">
            <v>161</v>
          </cell>
        </row>
        <row r="585">
          <cell r="Y585">
            <v>245</v>
          </cell>
          <cell r="Z585">
            <v>161</v>
          </cell>
        </row>
        <row r="587">
          <cell r="Y587">
            <v>0</v>
          </cell>
          <cell r="Z587">
            <v>0</v>
          </cell>
        </row>
        <row r="588">
          <cell r="Y588">
            <v>0</v>
          </cell>
          <cell r="Z588">
            <v>0</v>
          </cell>
        </row>
        <row r="589">
          <cell r="Y589" t="e">
            <v>#REF!</v>
          </cell>
          <cell r="Z589" t="e">
            <v>#REF!</v>
          </cell>
        </row>
        <row r="590">
          <cell r="Y590">
            <v>0</v>
          </cell>
          <cell r="Z590">
            <v>0</v>
          </cell>
        </row>
        <row r="591">
          <cell r="Y591" t="e">
            <v>#REF!</v>
          </cell>
          <cell r="Z591" t="e">
            <v>#REF!</v>
          </cell>
        </row>
        <row r="592">
          <cell r="Y592" t="e">
            <v>#REF!</v>
          </cell>
          <cell r="Z592" t="e">
            <v>#REF!</v>
          </cell>
        </row>
        <row r="593">
          <cell r="Y593" t="e">
            <v>#REF!</v>
          </cell>
          <cell r="Z593" t="e">
            <v>#REF!</v>
          </cell>
        </row>
        <row r="594">
          <cell r="Y594" t="e">
            <v>#REF!</v>
          </cell>
          <cell r="Z594" t="e">
            <v>#REF!</v>
          </cell>
        </row>
        <row r="595">
          <cell r="Y595" t="e">
            <v>#REF!</v>
          </cell>
          <cell r="Z595" t="e">
            <v>#REF!</v>
          </cell>
        </row>
        <row r="596">
          <cell r="Y596" t="e">
            <v>#REF!</v>
          </cell>
          <cell r="Z596" t="e">
            <v>#REF!</v>
          </cell>
        </row>
        <row r="597">
          <cell r="Y597" t="e">
            <v>#REF!</v>
          </cell>
          <cell r="Z597" t="e">
            <v>#REF!</v>
          </cell>
        </row>
        <row r="598">
          <cell r="Y598" t="e">
            <v>#REF!</v>
          </cell>
          <cell r="Z598" t="e">
            <v>#REF!</v>
          </cell>
        </row>
        <row r="599">
          <cell r="Y599" t="e">
            <v>#REF!</v>
          </cell>
          <cell r="Z599" t="e">
            <v>#REF!</v>
          </cell>
        </row>
        <row r="600">
          <cell r="Y600" t="e">
            <v>#REF!</v>
          </cell>
          <cell r="Z600" t="e">
            <v>#REF!</v>
          </cell>
        </row>
        <row r="601">
          <cell r="Y601" t="e">
            <v>#REF!</v>
          </cell>
          <cell r="Z601" t="e">
            <v>#REF!</v>
          </cell>
        </row>
        <row r="602">
          <cell r="Y602" t="e">
            <v>#REF!</v>
          </cell>
          <cell r="Z602" t="e">
            <v>#REF!</v>
          </cell>
        </row>
        <row r="603">
          <cell r="Y603" t="e">
            <v>#REF!</v>
          </cell>
          <cell r="Z603" t="e">
            <v>#REF!</v>
          </cell>
        </row>
        <row r="604">
          <cell r="Y604" t="e">
            <v>#REF!</v>
          </cell>
          <cell r="Z604" t="e">
            <v>#REF!</v>
          </cell>
        </row>
        <row r="605">
          <cell r="Y605" t="e">
            <v>#REF!</v>
          </cell>
          <cell r="Z605" t="e">
            <v>#REF!</v>
          </cell>
        </row>
        <row r="606">
          <cell r="Y606" t="e">
            <v>#REF!</v>
          </cell>
          <cell r="Z606" t="e">
            <v>#REF!</v>
          </cell>
        </row>
        <row r="607">
          <cell r="Y607" t="e">
            <v>#REF!</v>
          </cell>
          <cell r="Z607" t="e">
            <v>#REF!</v>
          </cell>
        </row>
        <row r="608">
          <cell r="Y608" t="e">
            <v>#REF!</v>
          </cell>
          <cell r="Z608" t="e">
            <v>#REF!</v>
          </cell>
        </row>
        <row r="609">
          <cell r="Y609" t="e">
            <v>#REF!</v>
          </cell>
          <cell r="Z609" t="e">
            <v>#REF!</v>
          </cell>
        </row>
        <row r="610">
          <cell r="Y610">
            <v>0</v>
          </cell>
          <cell r="Z610">
            <v>0</v>
          </cell>
        </row>
        <row r="611">
          <cell r="Y611">
            <v>0</v>
          </cell>
          <cell r="Z611">
            <v>0</v>
          </cell>
        </row>
        <row r="612">
          <cell r="Y612" t="e">
            <v>#REF!</v>
          </cell>
          <cell r="Z612" t="e">
            <v>#REF!</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ASUS1"/>
      <sheetName val="KASUS2"/>
      <sheetName val="KASUS3"/>
      <sheetName val="KASUS4"/>
      <sheetName val="KASUS5"/>
      <sheetName val="KASUS6"/>
      <sheetName val="KASUS7"/>
      <sheetName val="KASUS8"/>
      <sheetName val="KASUS9"/>
      <sheetName val="KASUS10"/>
      <sheetName val="KASUS11"/>
      <sheetName val="KASUS12"/>
      <sheetName val="KASUS13"/>
      <sheetName val="KASUS14"/>
      <sheetName val="KASUS15"/>
      <sheetName val="KASUS16"/>
      <sheetName val="KASUS17"/>
      <sheetName val="KASUS18"/>
      <sheetName val="KASUS19"/>
      <sheetName val="KASUS20"/>
      <sheetName val="KASUS21"/>
      <sheetName val="KASUS22"/>
      <sheetName val="KASUS23"/>
      <sheetName val="KASUS24"/>
      <sheetName val="KASUS25"/>
      <sheetName val="KASUS26"/>
      <sheetName val="KASUS27"/>
      <sheetName val="KASUS28"/>
      <sheetName val="KASUS29"/>
      <sheetName val="KASUS30"/>
      <sheetName val="KASUS31"/>
      <sheetName val="KASUS32"/>
      <sheetName val="KASUS33"/>
      <sheetName val="KASUS34"/>
      <sheetName val="KASUS35"/>
      <sheetName val="KASUS36"/>
      <sheetName val="KASUS37"/>
      <sheetName val="KASUS38"/>
      <sheetName val="KASUS39"/>
      <sheetName val="KASUS40"/>
      <sheetName val="KASUS41"/>
      <sheetName val="KASUS42"/>
      <sheetName val="KASUS43"/>
      <sheetName val="KASUS44"/>
      <sheetName val="KASUS45"/>
      <sheetName val="KASUS46"/>
      <sheetName val="KASUS47"/>
      <sheetName val="KASUS48"/>
      <sheetName val="KASUS49"/>
      <sheetName val="KASUS50"/>
    </sheetNames>
    <sheetDataSet>
      <sheetData sheetId="0" refreshError="1"/>
      <sheetData sheetId="1" refreshError="1"/>
      <sheetData sheetId="2" refreshError="1"/>
      <sheetData sheetId="3">
        <row r="11">
          <cell r="F11" t="str">
            <v>Lulus</v>
          </cell>
        </row>
        <row r="12">
          <cell r="F12" t="str">
            <v>Tidak Lulus</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7">
          <cell r="K7">
            <v>0</v>
          </cell>
          <cell r="L7" t="str">
            <v>E</v>
          </cell>
          <cell r="M7">
            <v>0</v>
          </cell>
        </row>
        <row r="8">
          <cell r="K8">
            <v>40</v>
          </cell>
          <cell r="L8" t="str">
            <v>D</v>
          </cell>
          <cell r="M8">
            <v>1</v>
          </cell>
        </row>
        <row r="9">
          <cell r="K9">
            <v>50</v>
          </cell>
          <cell r="L9" t="str">
            <v>C-</v>
          </cell>
          <cell r="M9">
            <v>1.7</v>
          </cell>
        </row>
        <row r="10">
          <cell r="K10">
            <v>55</v>
          </cell>
          <cell r="L10" t="str">
            <v>C</v>
          </cell>
          <cell r="M10">
            <v>2</v>
          </cell>
        </row>
        <row r="11">
          <cell r="K11">
            <v>60</v>
          </cell>
          <cell r="L11" t="str">
            <v>C+</v>
          </cell>
          <cell r="M11">
            <v>2.2999999999999998</v>
          </cell>
        </row>
        <row r="12">
          <cell r="K12">
            <v>65</v>
          </cell>
          <cell r="L12" t="str">
            <v>B-</v>
          </cell>
          <cell r="M12">
            <v>2.7</v>
          </cell>
        </row>
        <row r="13">
          <cell r="K13">
            <v>70</v>
          </cell>
          <cell r="L13" t="str">
            <v>B</v>
          </cell>
          <cell r="M13">
            <v>3</v>
          </cell>
        </row>
        <row r="14">
          <cell r="K14">
            <v>75</v>
          </cell>
          <cell r="L14" t="str">
            <v>B+</v>
          </cell>
          <cell r="M14">
            <v>3.3</v>
          </cell>
        </row>
        <row r="15">
          <cell r="K15">
            <v>80</v>
          </cell>
          <cell r="L15" t="str">
            <v>A-</v>
          </cell>
          <cell r="M15">
            <v>3.7</v>
          </cell>
        </row>
        <row r="16">
          <cell r="K16">
            <v>85</v>
          </cell>
          <cell r="L16" t="str">
            <v>A</v>
          </cell>
          <cell r="M16">
            <v>4</v>
          </cell>
        </row>
      </sheetData>
      <sheetData sheetId="16">
        <row r="7">
          <cell r="L7">
            <v>0</v>
          </cell>
          <cell r="M7">
            <v>40</v>
          </cell>
          <cell r="N7">
            <v>50</v>
          </cell>
          <cell r="O7">
            <v>55</v>
          </cell>
          <cell r="P7">
            <v>60</v>
          </cell>
          <cell r="Q7">
            <v>65</v>
          </cell>
          <cell r="R7">
            <v>70</v>
          </cell>
          <cell r="S7">
            <v>75</v>
          </cell>
          <cell r="T7">
            <v>80</v>
          </cell>
          <cell r="U7">
            <v>85</v>
          </cell>
        </row>
        <row r="8">
          <cell r="L8" t="str">
            <v>E</v>
          </cell>
          <cell r="M8" t="str">
            <v>D</v>
          </cell>
          <cell r="N8" t="str">
            <v>C-</v>
          </cell>
          <cell r="O8" t="str">
            <v>C</v>
          </cell>
          <cell r="P8" t="str">
            <v>C+</v>
          </cell>
          <cell r="Q8" t="str">
            <v>B-</v>
          </cell>
          <cell r="R8" t="str">
            <v>B</v>
          </cell>
          <cell r="S8" t="str">
            <v>B+</v>
          </cell>
          <cell r="T8" t="str">
            <v>A-</v>
          </cell>
          <cell r="U8" t="str">
            <v>A</v>
          </cell>
        </row>
        <row r="9">
          <cell r="L9">
            <v>0</v>
          </cell>
          <cell r="M9">
            <v>1</v>
          </cell>
          <cell r="N9">
            <v>1.7</v>
          </cell>
          <cell r="O9">
            <v>2</v>
          </cell>
          <cell r="P9">
            <v>2.2999999999999998</v>
          </cell>
          <cell r="Q9">
            <v>2.7</v>
          </cell>
          <cell r="R9">
            <v>3</v>
          </cell>
          <cell r="S9">
            <v>3.3</v>
          </cell>
          <cell r="T9">
            <v>3.7</v>
          </cell>
          <cell r="U9">
            <v>4</v>
          </cell>
        </row>
      </sheetData>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5">
          <cell r="E5">
            <v>43101</v>
          </cell>
          <cell r="F5" t="str">
            <v>CAPRICORN</v>
          </cell>
        </row>
        <row r="6">
          <cell r="E6">
            <v>43120</v>
          </cell>
          <cell r="F6" t="str">
            <v>AQUARIUS</v>
          </cell>
        </row>
        <row r="7">
          <cell r="E7">
            <v>43150</v>
          </cell>
          <cell r="F7" t="str">
            <v>PISCES</v>
          </cell>
        </row>
        <row r="8">
          <cell r="E8">
            <v>43180</v>
          </cell>
          <cell r="F8" t="str">
            <v>ARIES</v>
          </cell>
        </row>
        <row r="9">
          <cell r="E9">
            <v>43210</v>
          </cell>
          <cell r="F9" t="str">
            <v>TAURUS</v>
          </cell>
        </row>
        <row r="10">
          <cell r="E10">
            <v>43241</v>
          </cell>
          <cell r="F10" t="str">
            <v>GEMINI</v>
          </cell>
        </row>
        <row r="11">
          <cell r="E11">
            <v>43273</v>
          </cell>
          <cell r="F11" t="str">
            <v>CANCER</v>
          </cell>
        </row>
        <row r="12">
          <cell r="E12">
            <v>43304</v>
          </cell>
          <cell r="F12" t="str">
            <v>LEO</v>
          </cell>
        </row>
        <row r="13">
          <cell r="E13">
            <v>43335</v>
          </cell>
          <cell r="F13" t="str">
            <v>VIRGO</v>
          </cell>
        </row>
        <row r="14">
          <cell r="E14">
            <v>43366</v>
          </cell>
          <cell r="F14" t="str">
            <v>LIBRA</v>
          </cell>
        </row>
        <row r="15">
          <cell r="E15">
            <v>43397</v>
          </cell>
          <cell r="F15" t="str">
            <v>SCORPIO</v>
          </cell>
        </row>
        <row r="16">
          <cell r="E16">
            <v>43427</v>
          </cell>
          <cell r="F16" t="str">
            <v>SAGITARIUS</v>
          </cell>
        </row>
        <row r="17">
          <cell r="E17">
            <v>43456</v>
          </cell>
          <cell r="F17" t="str">
            <v>CAPRICORN</v>
          </cell>
        </row>
      </sheetData>
      <sheetData sheetId="36">
        <row r="5">
          <cell r="E5">
            <v>1924</v>
          </cell>
          <cell r="F5" t="str">
            <v>Tikus</v>
          </cell>
        </row>
        <row r="6">
          <cell r="E6">
            <v>1925</v>
          </cell>
          <cell r="F6" t="str">
            <v>Kerbau</v>
          </cell>
        </row>
        <row r="7">
          <cell r="E7">
            <v>1926</v>
          </cell>
          <cell r="F7" t="str">
            <v xml:space="preserve">Macan </v>
          </cell>
        </row>
        <row r="8">
          <cell r="E8">
            <v>1927</v>
          </cell>
          <cell r="F8" t="str">
            <v>Kelinci</v>
          </cell>
        </row>
        <row r="9">
          <cell r="E9">
            <v>1928</v>
          </cell>
          <cell r="F9" t="str">
            <v>Naga</v>
          </cell>
        </row>
        <row r="10">
          <cell r="E10">
            <v>1929</v>
          </cell>
          <cell r="F10" t="str">
            <v>Ular</v>
          </cell>
        </row>
        <row r="11">
          <cell r="E11">
            <v>1930</v>
          </cell>
          <cell r="F11" t="str">
            <v>Kuda</v>
          </cell>
        </row>
        <row r="12">
          <cell r="E12">
            <v>1931</v>
          </cell>
          <cell r="F12" t="str">
            <v>Kambing</v>
          </cell>
        </row>
        <row r="13">
          <cell r="E13">
            <v>1932</v>
          </cell>
          <cell r="F13" t="str">
            <v>Monyet</v>
          </cell>
        </row>
        <row r="14">
          <cell r="E14">
            <v>1933</v>
          </cell>
          <cell r="F14" t="str">
            <v>Ayam</v>
          </cell>
        </row>
        <row r="15">
          <cell r="E15">
            <v>1934</v>
          </cell>
          <cell r="F15" t="str">
            <v>Anjing</v>
          </cell>
        </row>
        <row r="16">
          <cell r="E16">
            <v>1935</v>
          </cell>
          <cell r="F16" t="str">
            <v>Babi</v>
          </cell>
        </row>
        <row r="17">
          <cell r="E17">
            <v>1936</v>
          </cell>
          <cell r="F17" t="str">
            <v>Tikus</v>
          </cell>
        </row>
        <row r="18">
          <cell r="E18">
            <v>1937</v>
          </cell>
          <cell r="F18" t="str">
            <v>Kerbau</v>
          </cell>
        </row>
        <row r="19">
          <cell r="E19">
            <v>1938</v>
          </cell>
          <cell r="F19" t="str">
            <v xml:space="preserve">Macan </v>
          </cell>
        </row>
        <row r="20">
          <cell r="E20">
            <v>1939</v>
          </cell>
          <cell r="F20" t="str">
            <v>Kelinci</v>
          </cell>
        </row>
        <row r="21">
          <cell r="E21">
            <v>1940</v>
          </cell>
          <cell r="F21" t="str">
            <v>Naga</v>
          </cell>
        </row>
        <row r="22">
          <cell r="E22">
            <v>1941</v>
          </cell>
          <cell r="F22" t="str">
            <v>Ular</v>
          </cell>
        </row>
        <row r="23">
          <cell r="E23">
            <v>1942</v>
          </cell>
          <cell r="F23" t="str">
            <v>Kuda</v>
          </cell>
        </row>
        <row r="24">
          <cell r="E24">
            <v>1943</v>
          </cell>
          <cell r="F24" t="str">
            <v>Kambing</v>
          </cell>
        </row>
        <row r="25">
          <cell r="E25">
            <v>1944</v>
          </cell>
          <cell r="F25" t="str">
            <v>Monyet</v>
          </cell>
        </row>
        <row r="26">
          <cell r="E26">
            <v>1945</v>
          </cell>
          <cell r="F26" t="str">
            <v>Ayam</v>
          </cell>
        </row>
        <row r="27">
          <cell r="E27">
            <v>1946</v>
          </cell>
          <cell r="F27" t="str">
            <v>Anjing</v>
          </cell>
        </row>
        <row r="28">
          <cell r="E28">
            <v>1947</v>
          </cell>
          <cell r="F28" t="str">
            <v>Babi</v>
          </cell>
        </row>
        <row r="29">
          <cell r="E29">
            <v>1948</v>
          </cell>
          <cell r="F29" t="str">
            <v>Tikus</v>
          </cell>
        </row>
        <row r="30">
          <cell r="E30">
            <v>1949</v>
          </cell>
          <cell r="F30" t="str">
            <v>Kerbau</v>
          </cell>
        </row>
        <row r="31">
          <cell r="E31">
            <v>1950</v>
          </cell>
          <cell r="F31" t="str">
            <v xml:space="preserve">Macan </v>
          </cell>
        </row>
        <row r="32">
          <cell r="E32">
            <v>1951</v>
          </cell>
          <cell r="F32" t="str">
            <v>Kelinci</v>
          </cell>
        </row>
        <row r="33">
          <cell r="E33">
            <v>1952</v>
          </cell>
          <cell r="F33" t="str">
            <v>Naga</v>
          </cell>
        </row>
        <row r="34">
          <cell r="E34">
            <v>1953</v>
          </cell>
          <cell r="F34" t="str">
            <v>Ular</v>
          </cell>
        </row>
        <row r="35">
          <cell r="E35">
            <v>1954</v>
          </cell>
          <cell r="F35" t="str">
            <v>Kuda</v>
          </cell>
        </row>
        <row r="36">
          <cell r="E36">
            <v>1955</v>
          </cell>
          <cell r="F36" t="str">
            <v>Kambing</v>
          </cell>
        </row>
        <row r="37">
          <cell r="E37">
            <v>1956</v>
          </cell>
          <cell r="F37" t="str">
            <v>Monyet</v>
          </cell>
        </row>
        <row r="38">
          <cell r="E38">
            <v>1957</v>
          </cell>
          <cell r="F38" t="str">
            <v>Ayam</v>
          </cell>
        </row>
        <row r="39">
          <cell r="E39">
            <v>1958</v>
          </cell>
          <cell r="F39" t="str">
            <v>Anjing</v>
          </cell>
        </row>
        <row r="40">
          <cell r="E40">
            <v>1959</v>
          </cell>
          <cell r="F40" t="str">
            <v>Babi</v>
          </cell>
        </row>
        <row r="41">
          <cell r="E41">
            <v>1960</v>
          </cell>
          <cell r="F41" t="str">
            <v>Tikus</v>
          </cell>
        </row>
        <row r="42">
          <cell r="E42">
            <v>1961</v>
          </cell>
          <cell r="F42" t="str">
            <v>Kerbau</v>
          </cell>
        </row>
        <row r="43">
          <cell r="E43">
            <v>1962</v>
          </cell>
          <cell r="F43" t="str">
            <v xml:space="preserve">Macan </v>
          </cell>
        </row>
        <row r="44">
          <cell r="E44">
            <v>1963</v>
          </cell>
          <cell r="F44" t="str">
            <v>Kelinci</v>
          </cell>
        </row>
        <row r="45">
          <cell r="E45">
            <v>1964</v>
          </cell>
          <cell r="F45" t="str">
            <v>Naga</v>
          </cell>
        </row>
        <row r="46">
          <cell r="E46">
            <v>1965</v>
          </cell>
          <cell r="F46" t="str">
            <v>Ular</v>
          </cell>
        </row>
        <row r="47">
          <cell r="E47">
            <v>1966</v>
          </cell>
          <cell r="F47" t="str">
            <v>Kuda</v>
          </cell>
        </row>
        <row r="48">
          <cell r="E48">
            <v>1967</v>
          </cell>
          <cell r="F48" t="str">
            <v>Kambing</v>
          </cell>
        </row>
        <row r="49">
          <cell r="E49">
            <v>1968</v>
          </cell>
          <cell r="F49" t="str">
            <v>Monyet</v>
          </cell>
        </row>
        <row r="50">
          <cell r="E50">
            <v>1969</v>
          </cell>
          <cell r="F50" t="str">
            <v>Ayam</v>
          </cell>
        </row>
        <row r="51">
          <cell r="E51">
            <v>1970</v>
          </cell>
          <cell r="F51" t="str">
            <v>Anjing</v>
          </cell>
        </row>
        <row r="52">
          <cell r="E52">
            <v>1971</v>
          </cell>
          <cell r="F52" t="str">
            <v>Babi</v>
          </cell>
        </row>
        <row r="53">
          <cell r="E53">
            <v>1972</v>
          </cell>
          <cell r="F53" t="str">
            <v>Tikus</v>
          </cell>
        </row>
        <row r="54">
          <cell r="E54">
            <v>1973</v>
          </cell>
          <cell r="F54" t="str">
            <v>Kerbau</v>
          </cell>
        </row>
        <row r="55">
          <cell r="E55">
            <v>1974</v>
          </cell>
          <cell r="F55" t="str">
            <v xml:space="preserve">Macan </v>
          </cell>
        </row>
        <row r="56">
          <cell r="E56">
            <v>1975</v>
          </cell>
          <cell r="F56" t="str">
            <v>Kelinci</v>
          </cell>
        </row>
        <row r="57">
          <cell r="E57">
            <v>1976</v>
          </cell>
          <cell r="F57" t="str">
            <v>Naga</v>
          </cell>
        </row>
        <row r="58">
          <cell r="E58">
            <v>1977</v>
          </cell>
          <cell r="F58" t="str">
            <v>Ular</v>
          </cell>
        </row>
        <row r="59">
          <cell r="E59">
            <v>1978</v>
          </cell>
          <cell r="F59" t="str">
            <v>Kuda</v>
          </cell>
        </row>
        <row r="60">
          <cell r="E60">
            <v>1979</v>
          </cell>
          <cell r="F60" t="str">
            <v>Kambing</v>
          </cell>
        </row>
        <row r="61">
          <cell r="E61">
            <v>1980</v>
          </cell>
          <cell r="F61" t="str">
            <v>Monyet</v>
          </cell>
        </row>
        <row r="62">
          <cell r="E62">
            <v>1981</v>
          </cell>
          <cell r="F62" t="str">
            <v>Ayam</v>
          </cell>
        </row>
        <row r="63">
          <cell r="E63">
            <v>1982</v>
          </cell>
          <cell r="F63" t="str">
            <v>Anjing</v>
          </cell>
        </row>
        <row r="64">
          <cell r="E64">
            <v>1983</v>
          </cell>
          <cell r="F64" t="str">
            <v>Babi</v>
          </cell>
        </row>
        <row r="65">
          <cell r="E65">
            <v>1984</v>
          </cell>
          <cell r="F65" t="str">
            <v>Tikus</v>
          </cell>
        </row>
        <row r="66">
          <cell r="E66">
            <v>1985</v>
          </cell>
          <cell r="F66" t="str">
            <v>Kerbau</v>
          </cell>
        </row>
        <row r="67">
          <cell r="E67">
            <v>1986</v>
          </cell>
          <cell r="F67" t="str">
            <v xml:space="preserve">Macan </v>
          </cell>
        </row>
        <row r="68">
          <cell r="E68">
            <v>1987</v>
          </cell>
          <cell r="F68" t="str">
            <v>Kelinci</v>
          </cell>
        </row>
        <row r="69">
          <cell r="E69">
            <v>1988</v>
          </cell>
          <cell r="F69" t="str">
            <v>Naga</v>
          </cell>
        </row>
        <row r="70">
          <cell r="E70">
            <v>1989</v>
          </cell>
          <cell r="F70" t="str">
            <v>Ular</v>
          </cell>
        </row>
        <row r="71">
          <cell r="E71">
            <v>1990</v>
          </cell>
          <cell r="F71" t="str">
            <v>Kuda</v>
          </cell>
        </row>
        <row r="72">
          <cell r="E72">
            <v>1991</v>
          </cell>
          <cell r="F72" t="str">
            <v>Kambing</v>
          </cell>
        </row>
        <row r="73">
          <cell r="E73">
            <v>1992</v>
          </cell>
          <cell r="F73" t="str">
            <v>Monyet</v>
          </cell>
        </row>
        <row r="74">
          <cell r="E74">
            <v>1993</v>
          </cell>
          <cell r="F74" t="str">
            <v>Ayam</v>
          </cell>
        </row>
        <row r="75">
          <cell r="E75">
            <v>1994</v>
          </cell>
          <cell r="F75" t="str">
            <v>Anjing</v>
          </cell>
        </row>
        <row r="76">
          <cell r="E76">
            <v>1995</v>
          </cell>
          <cell r="F76" t="str">
            <v>Babi</v>
          </cell>
        </row>
        <row r="77">
          <cell r="E77">
            <v>1996</v>
          </cell>
          <cell r="F77" t="str">
            <v>Tikus</v>
          </cell>
        </row>
        <row r="78">
          <cell r="E78">
            <v>1997</v>
          </cell>
          <cell r="F78" t="str">
            <v>Kerbau</v>
          </cell>
        </row>
        <row r="79">
          <cell r="E79">
            <v>1998</v>
          </cell>
          <cell r="F79" t="str">
            <v xml:space="preserve">Macan </v>
          </cell>
        </row>
        <row r="80">
          <cell r="E80">
            <v>1999</v>
          </cell>
          <cell r="F80" t="str">
            <v>Kelinci</v>
          </cell>
        </row>
        <row r="81">
          <cell r="E81">
            <v>2000</v>
          </cell>
          <cell r="F81" t="str">
            <v>Naga</v>
          </cell>
        </row>
        <row r="82">
          <cell r="E82">
            <v>2001</v>
          </cell>
          <cell r="F82" t="str">
            <v>Ular</v>
          </cell>
        </row>
        <row r="83">
          <cell r="E83">
            <v>2002</v>
          </cell>
          <cell r="F83" t="str">
            <v>Kuda</v>
          </cell>
        </row>
        <row r="84">
          <cell r="E84">
            <v>2003</v>
          </cell>
          <cell r="F84" t="str">
            <v>Kambing</v>
          </cell>
        </row>
        <row r="85">
          <cell r="E85">
            <v>2004</v>
          </cell>
          <cell r="F85" t="str">
            <v>Monyet</v>
          </cell>
        </row>
        <row r="86">
          <cell r="E86">
            <v>2005</v>
          </cell>
          <cell r="F86" t="str">
            <v>Ayam</v>
          </cell>
        </row>
        <row r="87">
          <cell r="E87">
            <v>2006</v>
          </cell>
          <cell r="F87" t="str">
            <v>Anjing</v>
          </cell>
        </row>
        <row r="88">
          <cell r="E88">
            <v>2007</v>
          </cell>
          <cell r="F88" t="str">
            <v>Babi</v>
          </cell>
        </row>
        <row r="89">
          <cell r="E89">
            <v>2008</v>
          </cell>
          <cell r="F89" t="str">
            <v>Tikus</v>
          </cell>
        </row>
        <row r="90">
          <cell r="E90">
            <v>2009</v>
          </cell>
          <cell r="F90" t="str">
            <v>Kerbau</v>
          </cell>
        </row>
        <row r="91">
          <cell r="E91">
            <v>2010</v>
          </cell>
          <cell r="F91" t="str">
            <v xml:space="preserve">Macan </v>
          </cell>
        </row>
        <row r="92">
          <cell r="E92">
            <v>2011</v>
          </cell>
          <cell r="F92" t="str">
            <v>Kelinci</v>
          </cell>
        </row>
        <row r="93">
          <cell r="E93">
            <v>2012</v>
          </cell>
          <cell r="F93" t="str">
            <v>Naga</v>
          </cell>
        </row>
        <row r="94">
          <cell r="E94">
            <v>2013</v>
          </cell>
          <cell r="F94" t="str">
            <v>Ular</v>
          </cell>
        </row>
        <row r="95">
          <cell r="E95">
            <v>2014</v>
          </cell>
          <cell r="F95" t="str">
            <v>Kuda</v>
          </cell>
        </row>
        <row r="96">
          <cell r="E96">
            <v>2015</v>
          </cell>
          <cell r="F96" t="str">
            <v>Kambing</v>
          </cell>
        </row>
        <row r="97">
          <cell r="E97">
            <v>2016</v>
          </cell>
          <cell r="F97" t="str">
            <v>Monyet</v>
          </cell>
        </row>
        <row r="98">
          <cell r="E98">
            <v>2017</v>
          </cell>
          <cell r="F98" t="str">
            <v>Ayam</v>
          </cell>
        </row>
        <row r="99">
          <cell r="E99">
            <v>2018</v>
          </cell>
          <cell r="F99" t="str">
            <v>Anjing</v>
          </cell>
        </row>
        <row r="100">
          <cell r="E100">
            <v>2019</v>
          </cell>
          <cell r="F100" t="str">
            <v>Babi</v>
          </cell>
        </row>
        <row r="101">
          <cell r="E101">
            <v>2020</v>
          </cell>
          <cell r="F101" t="str">
            <v>Tikus</v>
          </cell>
        </row>
      </sheetData>
      <sheetData sheetId="37">
        <row r="5">
          <cell r="F5">
            <v>1924</v>
          </cell>
          <cell r="G5" t="str">
            <v>Tikus</v>
          </cell>
          <cell r="H5" t="str">
            <v>Imajinatif, menyenangkan,  murah hati, mudah marah, terlalu kritis dan oportunis</v>
          </cell>
          <cell r="I5" t="str">
            <v>Sales, penulis, penerbit atau kritikus</v>
          </cell>
        </row>
        <row r="6">
          <cell r="F6">
            <v>1925</v>
          </cell>
          <cell r="G6" t="str">
            <v>Kerbau</v>
          </cell>
          <cell r="H6" t="str">
            <v>Pemimpin, inspiratif, konservatif, berbakat,  mengharapkan segala sesuatu berjalan sesuai dengan pilihan</v>
          </cell>
          <cell r="I6" t="str">
            <v>Dokter, prajurit atau penata rambut</v>
          </cell>
        </row>
        <row r="7">
          <cell r="F7">
            <v>1926</v>
          </cell>
          <cell r="G7" t="str">
            <v xml:space="preserve">Macan </v>
          </cell>
          <cell r="H7" t="str">
            <v>Cenderung sensitif, emosional,  keras kepala dan memiliki kecenderungan mengambil tindakan yang dianggap benar</v>
          </cell>
          <cell r="I7" t="str">
            <v xml:space="preserve">Pemimpn/bos, penjelajah, pembalap </v>
          </cell>
        </row>
        <row r="8">
          <cell r="F8">
            <v>1927</v>
          </cell>
          <cell r="G8" t="str">
            <v>Kelinci</v>
          </cell>
          <cell r="H8" t="str">
            <v>Baik, sangat patuh, menyenangkan, sentimentil, hati-hati dan konseratif</v>
          </cell>
          <cell r="I8" t="str">
            <v>Berbisnis, pengacara, diplomat atau aktris/aktor</v>
          </cell>
        </row>
        <row r="9">
          <cell r="F9">
            <v>1928</v>
          </cell>
          <cell r="G9" t="str">
            <v>Naga</v>
          </cell>
          <cell r="H9" t="str">
            <v xml:space="preserve">Penuh vitalitas, antusias, reputasi yang kurang baik, banyak omong, berbakat dan perfeksionis </v>
          </cell>
          <cell r="I9" t="str">
            <v>Artis, motivator atau politikus</v>
          </cell>
        </row>
        <row r="10">
          <cell r="F10">
            <v>1929</v>
          </cell>
          <cell r="G10" t="str">
            <v>Ular</v>
          </cell>
          <cell r="H10" t="str">
            <v>Ramah, sangat romantis, memiliki naluri yang tajam, humoris</v>
          </cell>
          <cell r="I10" t="str">
            <v>Guru (pendidik), pemikir, penulis, psikiater dan peramal</v>
          </cell>
        </row>
        <row r="11">
          <cell r="F11">
            <v>1930</v>
          </cell>
          <cell r="G11" t="str">
            <v>Kuda</v>
          </cell>
          <cell r="H11" t="str">
            <v>Pekerja keras, mandiri, cerdas, ramah namun cenderung egois</v>
          </cell>
          <cell r="I11" t="str">
            <v xml:space="preserve"> Petualang, peneliti, sastrawan atau politikus</v>
          </cell>
        </row>
        <row r="12">
          <cell r="F12">
            <v>1931</v>
          </cell>
          <cell r="G12" t="str">
            <v>Kambing</v>
          </cell>
          <cell r="H12" t="str">
            <v>Sering merasa salah tingkah, menyenangkan, elegan dan artistik tetapi sering  protes</v>
          </cell>
          <cell r="I12" t="str">
            <v>Aktor, petani atau penata rias</v>
          </cell>
        </row>
        <row r="13">
          <cell r="F13">
            <v>1932</v>
          </cell>
          <cell r="G13" t="str">
            <v>Monyet</v>
          </cell>
          <cell r="H13" t="str">
            <v>Sangat pintar, personalitas yang menarik, oportunis namun kadang tidak dipercaya orang lain</v>
          </cell>
          <cell r="I13" t="str">
            <v>Semua profesi</v>
          </cell>
        </row>
        <row r="14">
          <cell r="F14">
            <v>1933</v>
          </cell>
          <cell r="G14" t="str">
            <v>Ayam</v>
          </cell>
          <cell r="H14" t="str">
            <v>Pekerja keras, tegas, jarang mengutarakan pemikiranya, ekslusif dan perfeksionis</v>
          </cell>
          <cell r="I14" t="str">
            <v>Pemilik restoran, penerbit, tentara atau biro perjalanan</v>
          </cell>
        </row>
        <row r="15">
          <cell r="F15">
            <v>1934</v>
          </cell>
          <cell r="G15" t="str">
            <v>Anjing</v>
          </cell>
          <cell r="H15" t="str">
            <v>Jarang mengecewakan, jujur, setia  tapi kadang hawatir, perkataan  tajam dan cenderung mencari kesalahan</v>
          </cell>
          <cell r="I15" t="str">
            <v xml:space="preserve">Usahawan, aktivis, guru atau polisi </v>
          </cell>
        </row>
        <row r="16">
          <cell r="F16">
            <v>1935</v>
          </cell>
          <cell r="G16" t="str">
            <v>Babi</v>
          </cell>
          <cell r="H16" t="str">
            <v>Menyenangkan, pintar, berorientasi pada tujuan, toleran, jujur namun juga mengharapkan hal yang sama dari orang lain</v>
          </cell>
          <cell r="I16" t="str">
            <v>Pekerja seni, penghibur atau juga pengacara</v>
          </cell>
        </row>
        <row r="17">
          <cell r="F17">
            <v>1936</v>
          </cell>
          <cell r="G17" t="str">
            <v>Tikus</v>
          </cell>
          <cell r="H17" t="str">
            <v>Imajinatif, menyenangkan,  murah hati, mudah marah, terlalu kritis dan oportunis</v>
          </cell>
          <cell r="I17" t="str">
            <v>Sales, penulis, penerbit atau kritikus</v>
          </cell>
        </row>
        <row r="18">
          <cell r="F18">
            <v>1937</v>
          </cell>
          <cell r="G18" t="str">
            <v>Kerbau</v>
          </cell>
          <cell r="H18" t="str">
            <v>Pemimpin, inspiratif, konservatif, berbakat,  mengharapkan segala sesuatu berjalan sesuai dengan pilihan</v>
          </cell>
          <cell r="I18" t="str">
            <v>Dokter, prajurit atau penata rambut</v>
          </cell>
        </row>
        <row r="19">
          <cell r="F19">
            <v>1938</v>
          </cell>
          <cell r="G19" t="str">
            <v xml:space="preserve">Macan </v>
          </cell>
          <cell r="H19" t="str">
            <v>Cenderung sensitif, emosional,  keras kepala dan memiliki kecenderungan mengambil tindakan yang dianggap benar</v>
          </cell>
          <cell r="I19" t="str">
            <v xml:space="preserve">Pemimpn/bos, penjelajah, pembalap </v>
          </cell>
        </row>
        <row r="20">
          <cell r="F20">
            <v>1939</v>
          </cell>
          <cell r="G20" t="str">
            <v>Kelinci</v>
          </cell>
          <cell r="H20" t="str">
            <v>Baik, sangat patuh, menyenangkan, sentimentil, hati-hati dan konseratif</v>
          </cell>
          <cell r="I20" t="str">
            <v>Berbisnis, pengacara, diplomat atau aktris/aktor</v>
          </cell>
        </row>
        <row r="21">
          <cell r="F21">
            <v>1940</v>
          </cell>
          <cell r="G21" t="str">
            <v>Naga</v>
          </cell>
          <cell r="H21" t="str">
            <v xml:space="preserve">Penuh vitalitas, antusias, reputasi yang kurang baik, banyak omong, berbakat dan perfeksionis </v>
          </cell>
          <cell r="I21" t="str">
            <v>Artis, motivator atau politikus</v>
          </cell>
        </row>
        <row r="22">
          <cell r="F22">
            <v>1941</v>
          </cell>
          <cell r="G22" t="str">
            <v>Ular</v>
          </cell>
          <cell r="H22" t="str">
            <v>Ramah, sangat romantis, memiliki naluri yang tajam, humoris</v>
          </cell>
          <cell r="I22" t="str">
            <v>Guru (pendidik), pemikir, penulis, psikiater dan peramal</v>
          </cell>
        </row>
        <row r="23">
          <cell r="F23">
            <v>1942</v>
          </cell>
          <cell r="G23" t="str">
            <v>Kuda</v>
          </cell>
          <cell r="H23" t="str">
            <v>Pekerja keras, mandiri, cerdas, ramah namun cenderung egois</v>
          </cell>
          <cell r="I23" t="str">
            <v xml:space="preserve"> Petualang, peneliti, sastrawan atau politikus</v>
          </cell>
        </row>
        <row r="24">
          <cell r="F24">
            <v>1943</v>
          </cell>
          <cell r="G24" t="str">
            <v>Kambing</v>
          </cell>
          <cell r="H24" t="str">
            <v>Sering merasa salah tingkah, menyenangkan, elegan dan artistik tetapi sering  protes</v>
          </cell>
          <cell r="I24" t="str">
            <v>Aktor, petani atau penata rias</v>
          </cell>
        </row>
        <row r="25">
          <cell r="F25">
            <v>1944</v>
          </cell>
          <cell r="G25" t="str">
            <v>Monyet</v>
          </cell>
          <cell r="H25" t="str">
            <v>Sangat pintar, personalitas yang menarik, oportunis namun kadang tidak dipercaya orang lain</v>
          </cell>
          <cell r="I25" t="str">
            <v>Semua profesi</v>
          </cell>
        </row>
        <row r="26">
          <cell r="F26">
            <v>1945</v>
          </cell>
          <cell r="G26" t="str">
            <v>Ayam</v>
          </cell>
          <cell r="H26" t="str">
            <v>Pekerja keras, tegas, jarang mengutarakan pemikiranya, ekslusif dan perfeksionis</v>
          </cell>
          <cell r="I26" t="str">
            <v>Pemilik restoran, penerbit, tentara atau biro perjalanan</v>
          </cell>
        </row>
        <row r="27">
          <cell r="F27">
            <v>1946</v>
          </cell>
          <cell r="G27" t="str">
            <v>Anjing</v>
          </cell>
          <cell r="H27" t="str">
            <v>Jarang mengecewakan, jujur, setia  tapi kadang hawatir, perkataan  tajam dan cenderung mencari kesalahan</v>
          </cell>
          <cell r="I27" t="str">
            <v xml:space="preserve">Usahawan, aktivis, guru atau polisi </v>
          </cell>
        </row>
        <row r="28">
          <cell r="F28">
            <v>1947</v>
          </cell>
          <cell r="G28" t="str">
            <v>Babi</v>
          </cell>
          <cell r="H28" t="str">
            <v>Menyenangkan, pintar, berorientasi pada tujuan, toleran, jujur namun juga mengharapkan hal yang sama dari orang lain</v>
          </cell>
          <cell r="I28" t="str">
            <v>Pekerja seni, penghibur atau juga pengacara</v>
          </cell>
        </row>
        <row r="29">
          <cell r="F29">
            <v>1948</v>
          </cell>
          <cell r="G29" t="str">
            <v>Tikus</v>
          </cell>
          <cell r="H29" t="str">
            <v>Imajinatif, menyenangkan,  murah hati, mudah marah, terlalu kritis dan oportunis</v>
          </cell>
          <cell r="I29" t="str">
            <v>Sales, penulis, penerbit atau kritikus</v>
          </cell>
        </row>
        <row r="30">
          <cell r="F30">
            <v>1949</v>
          </cell>
          <cell r="G30" t="str">
            <v>Kerbau</v>
          </cell>
          <cell r="H30" t="str">
            <v>Pemimpin, inspiratif, konservatif, berbakat,  mengharapkan segala sesuatu berjalan sesuai dengan pilihan</v>
          </cell>
          <cell r="I30" t="str">
            <v>Dokter, prajurit atau penata rambut</v>
          </cell>
        </row>
        <row r="31">
          <cell r="F31">
            <v>1950</v>
          </cell>
          <cell r="G31" t="str">
            <v xml:space="preserve">Macan </v>
          </cell>
          <cell r="H31" t="str">
            <v>Cenderung sensitif, emosional,  keras kepala dan memiliki kecenderungan mengambil tindakan yang dianggap benar</v>
          </cell>
          <cell r="I31" t="str">
            <v xml:space="preserve">Pemimpn/bos, penjelajah, pembalap </v>
          </cell>
        </row>
        <row r="32">
          <cell r="F32">
            <v>1951</v>
          </cell>
          <cell r="G32" t="str">
            <v>Kelinci</v>
          </cell>
          <cell r="H32" t="str">
            <v>Baik, sangat patuh, menyenangkan, sentimentil, hati-hati dan konseratif</v>
          </cell>
          <cell r="I32" t="str">
            <v>Berbisnis, pengacara, diplomat atau aktris/aktor</v>
          </cell>
        </row>
        <row r="33">
          <cell r="F33">
            <v>1952</v>
          </cell>
          <cell r="G33" t="str">
            <v>Naga</v>
          </cell>
          <cell r="H33" t="str">
            <v xml:space="preserve">Penuh vitalitas, antusias, reputasi yang kurang baik, banyak omong, berbakat dan perfeksionis </v>
          </cell>
          <cell r="I33" t="str">
            <v>Artis, motivator atau politikus</v>
          </cell>
        </row>
        <row r="34">
          <cell r="F34">
            <v>1953</v>
          </cell>
          <cell r="G34" t="str">
            <v>Ular</v>
          </cell>
          <cell r="H34" t="str">
            <v>Ramah, sangat romantis, memiliki naluri yang tajam, humoris</v>
          </cell>
          <cell r="I34" t="str">
            <v>Guru (pendidik), pemikir, penulis, psikiater dan peramal</v>
          </cell>
        </row>
        <row r="35">
          <cell r="F35">
            <v>1954</v>
          </cell>
          <cell r="G35" t="str">
            <v>Kuda</v>
          </cell>
          <cell r="H35" t="str">
            <v>Pekerja keras, mandiri, cerdas, ramah namun cenderung egois</v>
          </cell>
          <cell r="I35" t="str">
            <v xml:space="preserve"> Petualang, peneliti, sastrawan atau politikus</v>
          </cell>
        </row>
        <row r="36">
          <cell r="F36">
            <v>1955</v>
          </cell>
          <cell r="G36" t="str">
            <v>Kambing</v>
          </cell>
          <cell r="H36" t="str">
            <v>Sering merasa salah tingkah, menyenangkan, elegan dan artistik tetapi sering  protes</v>
          </cell>
          <cell r="I36" t="str">
            <v>Aktor, petani atau penata rias</v>
          </cell>
        </row>
        <row r="37">
          <cell r="F37">
            <v>1956</v>
          </cell>
          <cell r="G37" t="str">
            <v>Monyet</v>
          </cell>
          <cell r="H37" t="str">
            <v>Sangat pintar, personalitas yang menarik, oportunis namun kadang tidak dipercaya orang lain</v>
          </cell>
          <cell r="I37" t="str">
            <v>Semua profesi</v>
          </cell>
        </row>
        <row r="38">
          <cell r="F38">
            <v>1957</v>
          </cell>
          <cell r="G38" t="str">
            <v>Ayam</v>
          </cell>
          <cell r="H38" t="str">
            <v>Pekerja keras, tegas, jarang mengutarakan pemikiranya, ekslusif dan perfeksionis</v>
          </cell>
          <cell r="I38" t="str">
            <v>Pemilik restoran, penerbit, tentara atau biro perjalanan</v>
          </cell>
        </row>
        <row r="39">
          <cell r="F39">
            <v>1958</v>
          </cell>
          <cell r="G39" t="str">
            <v>Anjing</v>
          </cell>
          <cell r="H39" t="str">
            <v>Jarang mengecewakan, jujur, setia  tapi kadang hawatir, perkataan  tajam dan cenderung mencari kesalahan</v>
          </cell>
          <cell r="I39" t="str">
            <v xml:space="preserve">Usahawan, aktivis, guru atau polisi </v>
          </cell>
        </row>
        <row r="40">
          <cell r="F40">
            <v>1959</v>
          </cell>
          <cell r="G40" t="str">
            <v>Babi</v>
          </cell>
          <cell r="H40" t="str">
            <v>Menyenangkan, pintar, berorientasi pada tujuan, toleran, jujur namun juga mengharapkan hal yang sama dari orang lain</v>
          </cell>
          <cell r="I40" t="str">
            <v>Pekerja seni, penghibur atau juga pengacara</v>
          </cell>
        </row>
        <row r="41">
          <cell r="F41">
            <v>1960</v>
          </cell>
          <cell r="G41" t="str">
            <v>Tikus</v>
          </cell>
          <cell r="H41" t="str">
            <v>Imajinatif, menyenangkan,  murah hati, mudah marah, terlalu kritis dan oportunis</v>
          </cell>
          <cell r="I41" t="str">
            <v>Sales, penulis, penerbit atau kritikus</v>
          </cell>
        </row>
        <row r="42">
          <cell r="F42">
            <v>1961</v>
          </cell>
          <cell r="G42" t="str">
            <v>Kerbau</v>
          </cell>
          <cell r="H42" t="str">
            <v>Pemimpin, inspiratif, konservatif, berbakat,  mengharapkan segala sesuatu berjalan sesuai dengan pilihan</v>
          </cell>
          <cell r="I42" t="str">
            <v>Dokter, prajurit atau penata rambut</v>
          </cell>
        </row>
        <row r="43">
          <cell r="F43">
            <v>1962</v>
          </cell>
          <cell r="G43" t="str">
            <v xml:space="preserve">Macan </v>
          </cell>
          <cell r="H43" t="str">
            <v>Cenderung sensitif, emosional,  keras kepala dan memiliki kecenderungan mengambil tindakan yang dianggap benar</v>
          </cell>
          <cell r="I43" t="str">
            <v xml:space="preserve">Pemimpn/bos, penjelajah, pembalap </v>
          </cell>
        </row>
        <row r="44">
          <cell r="F44">
            <v>1963</v>
          </cell>
          <cell r="G44" t="str">
            <v>Kelinci</v>
          </cell>
          <cell r="H44" t="str">
            <v>Baik, sangat patuh, menyenangkan, sentimentil, hati-hati dan konseratif</v>
          </cell>
          <cell r="I44" t="str">
            <v>Berbisnis, pengacara, diplomat atau aktris/aktor</v>
          </cell>
        </row>
        <row r="45">
          <cell r="F45">
            <v>1964</v>
          </cell>
          <cell r="G45" t="str">
            <v>Naga</v>
          </cell>
          <cell r="H45" t="str">
            <v xml:space="preserve">Penuh vitalitas, antusias, reputasi yang kurang baik, banyak omong, berbakat dan perfeksionis </v>
          </cell>
          <cell r="I45" t="str">
            <v>Artis, motivator atau politikus</v>
          </cell>
        </row>
        <row r="46">
          <cell r="F46">
            <v>1965</v>
          </cell>
          <cell r="G46" t="str">
            <v>Ular</v>
          </cell>
          <cell r="H46" t="str">
            <v>Ramah, sangat romantis, memiliki naluri yang tajam, humoris</v>
          </cell>
          <cell r="I46" t="str">
            <v>Guru (pendidik), pemikir, penulis, psikiater dan peramal</v>
          </cell>
        </row>
        <row r="47">
          <cell r="F47">
            <v>1966</v>
          </cell>
          <cell r="G47" t="str">
            <v>Kuda</v>
          </cell>
          <cell r="H47" t="str">
            <v>Pekerja keras, mandiri, cerdas, ramah namun cenderung egois</v>
          </cell>
          <cell r="I47" t="str">
            <v xml:space="preserve"> Petualang, peneliti, sastrawan atau politikus</v>
          </cell>
        </row>
        <row r="48">
          <cell r="F48">
            <v>1967</v>
          </cell>
          <cell r="G48" t="str">
            <v>Kambing</v>
          </cell>
          <cell r="H48" t="str">
            <v>Sering merasa salah tingkah, menyenangkan, elegan dan artistik tetapi sering  protes</v>
          </cell>
          <cell r="I48" t="str">
            <v>Aktor, petani atau penata rias</v>
          </cell>
        </row>
        <row r="49">
          <cell r="F49">
            <v>1968</v>
          </cell>
          <cell r="G49" t="str">
            <v>Monyet</v>
          </cell>
          <cell r="H49" t="str">
            <v>Sangat pintar, personalitas yang menarik, oportunis namun kadang tidak dipercaya orang lain</v>
          </cell>
          <cell r="I49" t="str">
            <v>Semua profesi</v>
          </cell>
        </row>
        <row r="50">
          <cell r="F50">
            <v>1969</v>
          </cell>
          <cell r="G50" t="str">
            <v>Ayam</v>
          </cell>
          <cell r="H50" t="str">
            <v>Pekerja keras, tegas, jarang mengutarakan pemikiranya, ekslusif dan perfeksionis</v>
          </cell>
          <cell r="I50" t="str">
            <v>Pemilik restoran, penerbit, tentara atau biro perjalanan</v>
          </cell>
        </row>
        <row r="51">
          <cell r="F51">
            <v>1970</v>
          </cell>
          <cell r="G51" t="str">
            <v>Anjing</v>
          </cell>
          <cell r="H51" t="str">
            <v>Jarang mengecewakan, jujur, setia  tapi kadang hawatir, perkataan  tajam dan cenderung mencari kesalahan</v>
          </cell>
          <cell r="I51" t="str">
            <v xml:space="preserve">Usahawan, aktivis, guru atau polisi </v>
          </cell>
        </row>
        <row r="52">
          <cell r="F52">
            <v>1971</v>
          </cell>
          <cell r="G52" t="str">
            <v>Babi</v>
          </cell>
          <cell r="H52" t="str">
            <v>Menyenangkan, pintar, berorientasi pada tujuan, toleran, jujur namun juga mengharapkan hal yang sama dari orang lain</v>
          </cell>
          <cell r="I52" t="str">
            <v>Pekerja seni, penghibur atau juga pengacara</v>
          </cell>
        </row>
        <row r="53">
          <cell r="F53">
            <v>1972</v>
          </cell>
          <cell r="G53" t="str">
            <v>Tikus</v>
          </cell>
          <cell r="H53" t="str">
            <v>Imajinatif, menyenangkan,  murah hati, mudah marah, terlalu kritis dan oportunis</v>
          </cell>
          <cell r="I53" t="str">
            <v>Sales, penulis, penerbit atau kritikus</v>
          </cell>
        </row>
        <row r="54">
          <cell r="F54">
            <v>1973</v>
          </cell>
          <cell r="G54" t="str">
            <v>Kerbau</v>
          </cell>
          <cell r="H54" t="str">
            <v>Pemimpin, inspiratif, konservatif, berbakat,  mengharapkan segala sesuatu berjalan sesuai dengan pilihan</v>
          </cell>
          <cell r="I54" t="str">
            <v>Dokter, prajurit atau penata rambut</v>
          </cell>
        </row>
        <row r="55">
          <cell r="F55">
            <v>1974</v>
          </cell>
          <cell r="G55" t="str">
            <v xml:space="preserve">Macan </v>
          </cell>
          <cell r="H55" t="str">
            <v>Cenderung sensitif, emosional,  keras kepala dan memiliki kecenderungan mengambil tindakan yang dianggap benar</v>
          </cell>
          <cell r="I55" t="str">
            <v xml:space="preserve">Pemimpn/bos, penjelajah, pembalap </v>
          </cell>
        </row>
        <row r="56">
          <cell r="F56">
            <v>1975</v>
          </cell>
          <cell r="G56" t="str">
            <v>Kelinci</v>
          </cell>
          <cell r="H56" t="str">
            <v>Baik, sangat patuh, menyenangkan, sentimentil, hati-hati dan konseratif</v>
          </cell>
          <cell r="I56" t="str">
            <v>Berbisnis, pengacara, diplomat atau aktris/aktor</v>
          </cell>
        </row>
        <row r="57">
          <cell r="F57">
            <v>1976</v>
          </cell>
          <cell r="G57" t="str">
            <v>Naga</v>
          </cell>
          <cell r="H57" t="str">
            <v xml:space="preserve">Penuh vitalitas, antusias, reputasi yang kurang baik, banyak omong, berbakat dan perfeksionis </v>
          </cell>
          <cell r="I57" t="str">
            <v>Artis, motivator atau politikus</v>
          </cell>
        </row>
        <row r="58">
          <cell r="F58">
            <v>1977</v>
          </cell>
          <cell r="G58" t="str">
            <v>Ular</v>
          </cell>
          <cell r="H58" t="str">
            <v>Ramah, sangat romantis, memiliki naluri yang tajam, humoris</v>
          </cell>
          <cell r="I58" t="str">
            <v>Guru (pendidik), pemikir, penulis, psikiater dan peramal</v>
          </cell>
        </row>
        <row r="59">
          <cell r="F59">
            <v>1978</v>
          </cell>
          <cell r="G59" t="str">
            <v>Kuda</v>
          </cell>
          <cell r="H59" t="str">
            <v>Pekerja keras, mandiri, cerdas, ramah namun cenderung egois</v>
          </cell>
          <cell r="I59" t="str">
            <v xml:space="preserve"> Petualang, peneliti, sastrawan atau politikus</v>
          </cell>
        </row>
        <row r="60">
          <cell r="F60">
            <v>1979</v>
          </cell>
          <cell r="G60" t="str">
            <v>Kambing</v>
          </cell>
          <cell r="H60" t="str">
            <v>Sering merasa salah tingkah, menyenangkan, elegan dan artistik tetapi sering  protes</v>
          </cell>
          <cell r="I60" t="str">
            <v>Aktor, petani atau penata rias</v>
          </cell>
        </row>
        <row r="61">
          <cell r="F61">
            <v>1980</v>
          </cell>
          <cell r="G61" t="str">
            <v>Monyet</v>
          </cell>
          <cell r="H61" t="str">
            <v>Sangat pintar, personalitas yang menarik, oportunis namun kadang tidak dipercaya orang lain</v>
          </cell>
          <cell r="I61" t="str">
            <v>Semua profesi</v>
          </cell>
        </row>
        <row r="62">
          <cell r="F62">
            <v>1981</v>
          </cell>
          <cell r="G62" t="str">
            <v>Ayam</v>
          </cell>
          <cell r="H62" t="str">
            <v>Pekerja keras, tegas, jarang mengutarakan pemikiranya, ekslusif dan perfeksionis</v>
          </cell>
          <cell r="I62" t="str">
            <v>Pemilik restoran, penerbit, tentara atau biro perjalanan</v>
          </cell>
        </row>
        <row r="63">
          <cell r="F63">
            <v>1982</v>
          </cell>
          <cell r="G63" t="str">
            <v>Anjing</v>
          </cell>
          <cell r="H63" t="str">
            <v>Jarang mengecewakan, jujur, setia  tapi kadang hawatir, perkataan  tajam dan cenderung mencari kesalahan</v>
          </cell>
          <cell r="I63" t="str">
            <v xml:space="preserve">Usahawan, aktivis, guru atau polisi </v>
          </cell>
        </row>
        <row r="64">
          <cell r="F64">
            <v>1983</v>
          </cell>
          <cell r="G64" t="str">
            <v>Babi</v>
          </cell>
          <cell r="H64" t="str">
            <v>Menyenangkan, pintar, berorientasi pada tujuan, toleran, jujur namun juga mengharapkan hal yang sama dari orang lain</v>
          </cell>
          <cell r="I64" t="str">
            <v>Pekerja seni, penghibur atau juga pengacara</v>
          </cell>
        </row>
        <row r="65">
          <cell r="F65">
            <v>1984</v>
          </cell>
          <cell r="G65" t="str">
            <v>Tikus</v>
          </cell>
          <cell r="H65" t="str">
            <v>Imajinatif, menyenangkan,  murah hati, mudah marah, terlalu kritis dan oportunis</v>
          </cell>
          <cell r="I65" t="str">
            <v>Sales, penulis, penerbit atau kritikus</v>
          </cell>
        </row>
        <row r="66">
          <cell r="F66">
            <v>1985</v>
          </cell>
          <cell r="G66" t="str">
            <v>Kerbau</v>
          </cell>
          <cell r="H66" t="str">
            <v>Pemimpin, inspiratif, konservatif, berbakat,  mengharapkan segala sesuatu berjalan sesuai dengan pilihan</v>
          </cell>
          <cell r="I66" t="str">
            <v>Dokter, prajurit atau penata rambut</v>
          </cell>
        </row>
        <row r="67">
          <cell r="F67">
            <v>1986</v>
          </cell>
          <cell r="G67" t="str">
            <v xml:space="preserve">Macan </v>
          </cell>
          <cell r="H67" t="str">
            <v>Cenderung sensitif, emosional,  keras kepala dan memiliki kecenderungan mengambil tindakan yang dianggap benar</v>
          </cell>
          <cell r="I67" t="str">
            <v xml:space="preserve">Pemimpn/bos, penjelajah, pembalap </v>
          </cell>
        </row>
        <row r="68">
          <cell r="F68">
            <v>1987</v>
          </cell>
          <cell r="G68" t="str">
            <v>Kelinci</v>
          </cell>
          <cell r="H68" t="str">
            <v>Baik, sangat patuh, menyenangkan, sentimentil, hati-hati dan konseratif</v>
          </cell>
          <cell r="I68" t="str">
            <v>Berbisnis, pengacara, diplomat atau aktris/aktor</v>
          </cell>
        </row>
        <row r="69">
          <cell r="F69">
            <v>1988</v>
          </cell>
          <cell r="G69" t="str">
            <v>Naga</v>
          </cell>
          <cell r="H69" t="str">
            <v xml:space="preserve">Penuh vitalitas, antusias, reputasi yang kurang baik, banyak omong, berbakat dan perfeksionis </v>
          </cell>
          <cell r="I69" t="str">
            <v>Artis, motivator atau politikus</v>
          </cell>
        </row>
        <row r="70">
          <cell r="F70">
            <v>1989</v>
          </cell>
          <cell r="G70" t="str">
            <v>Ular</v>
          </cell>
          <cell r="H70" t="str">
            <v>Ramah, sangat romantis, memiliki naluri yang tajam, humoris</v>
          </cell>
          <cell r="I70" t="str">
            <v>Guru (pendidik), pemikir, penulis, psikiater dan peramal</v>
          </cell>
        </row>
        <row r="71">
          <cell r="F71">
            <v>1990</v>
          </cell>
          <cell r="G71" t="str">
            <v>Kuda</v>
          </cell>
          <cell r="H71" t="str">
            <v>Pekerja keras, mandiri, cerdas, ramah namun cenderung egois</v>
          </cell>
          <cell r="I71" t="str">
            <v xml:space="preserve"> Petualang, peneliti, sastrawan atau politikus</v>
          </cell>
        </row>
        <row r="72">
          <cell r="F72">
            <v>1991</v>
          </cell>
          <cell r="G72" t="str">
            <v>Kambing</v>
          </cell>
          <cell r="H72" t="str">
            <v>Sering merasa salah tingkah, menyenangkan, elegan dan artistik tetapi sering  protes</v>
          </cell>
          <cell r="I72" t="str">
            <v>Aktor, petani atau penata rias</v>
          </cell>
        </row>
        <row r="73">
          <cell r="F73">
            <v>1992</v>
          </cell>
          <cell r="G73" t="str">
            <v>Monyet</v>
          </cell>
          <cell r="H73" t="str">
            <v>Sangat pintar, personalitas yang menarik, oportunis namun kadang tidak dipercaya orang lain</v>
          </cell>
          <cell r="I73" t="str">
            <v>Semua profesi</v>
          </cell>
        </row>
        <row r="74">
          <cell r="F74">
            <v>1993</v>
          </cell>
          <cell r="G74" t="str">
            <v>Ayam</v>
          </cell>
          <cell r="H74" t="str">
            <v>Pekerja keras, tegas, jarang mengutarakan pemikiranya, ekslusif dan perfeksionis</v>
          </cell>
          <cell r="I74" t="str">
            <v>Pemilik restoran, penerbit, tentara atau biro perjalanan</v>
          </cell>
        </row>
        <row r="75">
          <cell r="F75">
            <v>1994</v>
          </cell>
          <cell r="G75" t="str">
            <v>Anjing</v>
          </cell>
          <cell r="H75" t="str">
            <v>Jarang mengecewakan, jujur, setia  tapi kadang hawatir, perkataan  tajam dan cenderung mencari kesalahan</v>
          </cell>
          <cell r="I75" t="str">
            <v xml:space="preserve">Usahawan, aktivis, guru atau polisi </v>
          </cell>
        </row>
        <row r="76">
          <cell r="F76">
            <v>1995</v>
          </cell>
          <cell r="G76" t="str">
            <v>Babi</v>
          </cell>
          <cell r="H76" t="str">
            <v>Menyenangkan, pintar, berorientasi pada tujuan, toleran, jujur namun juga mengharapkan hal yang sama dari orang lain</v>
          </cell>
          <cell r="I76" t="str">
            <v>Pekerja seni, penghibur atau juga pengacara</v>
          </cell>
        </row>
        <row r="77">
          <cell r="F77">
            <v>1996</v>
          </cell>
          <cell r="G77" t="str">
            <v>Tikus</v>
          </cell>
          <cell r="H77" t="str">
            <v>Imajinatif, menyenangkan,  murah hati, mudah marah, terlalu kritis dan oportunis</v>
          </cell>
          <cell r="I77" t="str">
            <v>Sales, penulis, penerbit atau kritikus</v>
          </cell>
        </row>
        <row r="78">
          <cell r="F78">
            <v>1997</v>
          </cell>
          <cell r="G78" t="str">
            <v>Kerbau</v>
          </cell>
          <cell r="H78" t="str">
            <v>Pemimpin, inspiratif, konservatif, berbakat,  mengharapkan segala sesuatu berjalan sesuai dengan pilihan</v>
          </cell>
          <cell r="I78" t="str">
            <v>Dokter, prajurit atau penata rambut</v>
          </cell>
        </row>
        <row r="79">
          <cell r="F79">
            <v>1998</v>
          </cell>
          <cell r="G79" t="str">
            <v xml:space="preserve">Macan </v>
          </cell>
          <cell r="H79" t="str">
            <v>Cenderung sensitif, emosional,  keras kepala dan memiliki kecenderungan mengambil tindakan yang dianggap benar</v>
          </cell>
          <cell r="I79" t="str">
            <v xml:space="preserve">Pemimpn/bos, penjelajah, pembalap </v>
          </cell>
        </row>
        <row r="80">
          <cell r="F80">
            <v>1999</v>
          </cell>
          <cell r="G80" t="str">
            <v>Kelinci</v>
          </cell>
          <cell r="H80" t="str">
            <v>Baik, sangat patuh, menyenangkan, sentimentil, hati-hati dan konseratif</v>
          </cell>
          <cell r="I80" t="str">
            <v>Berbisnis, pengacara, diplomat atau aktris/aktor</v>
          </cell>
        </row>
        <row r="81">
          <cell r="F81">
            <v>2000</v>
          </cell>
          <cell r="G81" t="str">
            <v>Naga</v>
          </cell>
          <cell r="H81" t="str">
            <v xml:space="preserve">Penuh vitalitas, antusias, reputasi yang kurang baik, banyak omong, berbakat dan perfeksionis </v>
          </cell>
          <cell r="I81" t="str">
            <v>Artis, motivator atau politikus</v>
          </cell>
        </row>
        <row r="82">
          <cell r="F82">
            <v>2001</v>
          </cell>
          <cell r="G82" t="str">
            <v>Ular</v>
          </cell>
          <cell r="H82" t="str">
            <v>Ramah, sangat romantis, memiliki naluri yang tajam, humoris</v>
          </cell>
          <cell r="I82" t="str">
            <v>Guru (pendidik), pemikir, penulis, psikiater dan peramal</v>
          </cell>
        </row>
        <row r="83">
          <cell r="F83">
            <v>2002</v>
          </cell>
          <cell r="G83" t="str">
            <v>Kuda</v>
          </cell>
          <cell r="H83" t="str">
            <v>Pekerja keras, mandiri, cerdas, ramah namun cenderung egois</v>
          </cell>
          <cell r="I83" t="str">
            <v xml:space="preserve"> Petualang, peneliti, sastrawan atau politikus</v>
          </cell>
        </row>
        <row r="84">
          <cell r="F84">
            <v>2003</v>
          </cell>
          <cell r="G84" t="str">
            <v>Kambing</v>
          </cell>
          <cell r="H84" t="str">
            <v>Sering merasa salah tingkah, menyenangkan, elegan dan artistik tetapi sering  protes</v>
          </cell>
          <cell r="I84" t="str">
            <v>Aktor, petani atau penata rias</v>
          </cell>
        </row>
        <row r="85">
          <cell r="F85">
            <v>2004</v>
          </cell>
          <cell r="G85" t="str">
            <v>Monyet</v>
          </cell>
          <cell r="H85" t="str">
            <v>Sangat pintar, personalitas yang menarik, oportunis namun kadang tidak dipercaya orang lain</v>
          </cell>
          <cell r="I85" t="str">
            <v>Semua profesi</v>
          </cell>
        </row>
        <row r="86">
          <cell r="F86">
            <v>2005</v>
          </cell>
          <cell r="G86" t="str">
            <v>Ayam</v>
          </cell>
          <cell r="H86" t="str">
            <v>Pekerja keras, tegas, jarang mengutarakan pemikiranya, ekslusif dan perfeksionis</v>
          </cell>
          <cell r="I86" t="str">
            <v>Pemilik restoran, penerbit, tentara atau biro perjalanan</v>
          </cell>
        </row>
        <row r="87">
          <cell r="F87">
            <v>2006</v>
          </cell>
          <cell r="G87" t="str">
            <v>Anjing</v>
          </cell>
          <cell r="H87" t="str">
            <v>Jarang mengecewakan, jujur, setia  tapi kadang hawatir, perkataan  tajam dan cenderung mencari kesalahan</v>
          </cell>
          <cell r="I87" t="str">
            <v xml:space="preserve">Usahawan, aktivis, guru atau polisi </v>
          </cell>
        </row>
        <row r="88">
          <cell r="F88">
            <v>2007</v>
          </cell>
          <cell r="G88" t="str">
            <v>Babi</v>
          </cell>
          <cell r="H88" t="str">
            <v>Menyenangkan, pintar, berorientasi pada tujuan, toleran, jujur namun juga mengharapkan hal yang sama dari orang lain</v>
          </cell>
          <cell r="I88" t="str">
            <v>Pekerja seni, penghibur atau juga pengacara</v>
          </cell>
        </row>
        <row r="89">
          <cell r="F89">
            <v>2008</v>
          </cell>
          <cell r="G89" t="str">
            <v>Tikus</v>
          </cell>
          <cell r="H89" t="str">
            <v>Imajinatif, menyenangkan,  murah hati, mudah marah, terlalu kritis dan oportunis</v>
          </cell>
          <cell r="I89" t="str">
            <v>Sales, penulis, penerbit atau kritikus</v>
          </cell>
        </row>
        <row r="90">
          <cell r="F90">
            <v>2009</v>
          </cell>
          <cell r="G90" t="str">
            <v>Kerbau</v>
          </cell>
          <cell r="H90" t="str">
            <v>Pemimpin, inspiratif, konservatif, berbakat,  mengharapkan segala sesuatu berjalan sesuai dengan pilihan</v>
          </cell>
          <cell r="I90" t="str">
            <v>Dokter, prajurit atau penata rambut</v>
          </cell>
        </row>
        <row r="91">
          <cell r="F91">
            <v>2010</v>
          </cell>
          <cell r="G91" t="str">
            <v xml:space="preserve">Macan </v>
          </cell>
          <cell r="H91" t="str">
            <v>Cenderung sensitif, emosional,  keras kepala dan memiliki kecenderungan mengambil tindakan yang dianggap benar</v>
          </cell>
          <cell r="I91" t="str">
            <v xml:space="preserve">Pemimpn/bos, penjelajah, pembalap </v>
          </cell>
        </row>
        <row r="92">
          <cell r="F92">
            <v>2011</v>
          </cell>
          <cell r="G92" t="str">
            <v>Kelinci</v>
          </cell>
          <cell r="H92" t="str">
            <v>Baik, sangat patuh, menyenangkan, sentimentil, hati-hati dan konseratif</v>
          </cell>
          <cell r="I92" t="str">
            <v>Berbisnis, pengacara, diplomat atau aktris/aktor</v>
          </cell>
        </row>
        <row r="93">
          <cell r="F93">
            <v>2012</v>
          </cell>
          <cell r="G93" t="str">
            <v>Naga</v>
          </cell>
          <cell r="H93" t="str">
            <v xml:space="preserve">Penuh vitalitas, antusias, reputasi yang kurang baik, banyak omong, berbakat dan perfeksionis </v>
          </cell>
          <cell r="I93" t="str">
            <v>Artis, motivator atau politikus</v>
          </cell>
        </row>
        <row r="94">
          <cell r="F94">
            <v>2013</v>
          </cell>
          <cell r="G94" t="str">
            <v>Ular</v>
          </cell>
          <cell r="H94" t="str">
            <v>Ramah, sangat romantis, memiliki naluri yang tajam, humoris</v>
          </cell>
          <cell r="I94" t="str">
            <v>Guru (pendidik), pemikir, penulis, psikiater dan peramal</v>
          </cell>
        </row>
        <row r="95">
          <cell r="F95">
            <v>2014</v>
          </cell>
          <cell r="G95" t="str">
            <v>Kuda</v>
          </cell>
          <cell r="H95" t="str">
            <v>Pekerja keras, mandiri, cerdas, ramah namun cenderung egois</v>
          </cell>
          <cell r="I95" t="str">
            <v xml:space="preserve"> Petualang, peneliti, sastrawan atau politikus</v>
          </cell>
        </row>
        <row r="96">
          <cell r="F96">
            <v>2015</v>
          </cell>
          <cell r="G96" t="str">
            <v>Kambing</v>
          </cell>
          <cell r="H96" t="str">
            <v>Sering merasa salah tingkah, menyenangkan, elegan dan artistik tetapi sering  protes</v>
          </cell>
          <cell r="I96" t="str">
            <v>Aktor, petani atau penata rias</v>
          </cell>
        </row>
        <row r="97">
          <cell r="F97">
            <v>2016</v>
          </cell>
          <cell r="G97" t="str">
            <v>Monyet</v>
          </cell>
          <cell r="H97" t="str">
            <v>Sangat pintar, personalitas yang menarik, oportunis namun kadang tidak dipercaya orang lain</v>
          </cell>
          <cell r="I97" t="str">
            <v>Semua profesi</v>
          </cell>
        </row>
        <row r="98">
          <cell r="F98">
            <v>2017</v>
          </cell>
          <cell r="G98" t="str">
            <v>Ayam</v>
          </cell>
          <cell r="H98" t="str">
            <v>Pekerja keras, tegas, jarang mengutarakan pemikiranya, ekslusif dan perfeksionis</v>
          </cell>
          <cell r="I98" t="str">
            <v>Pemilik restoran, penerbit, tentara atau biro perjalanan</v>
          </cell>
        </row>
        <row r="99">
          <cell r="F99">
            <v>2018</v>
          </cell>
          <cell r="G99" t="str">
            <v>Anjing</v>
          </cell>
          <cell r="H99" t="str">
            <v>Jarang mengecewakan, jujur, setia  tapi kadang hawatir, perkataan  tajam dan cenderung mencari kesalahan</v>
          </cell>
          <cell r="I99" t="str">
            <v xml:space="preserve">Usahawan, aktivis, guru atau polisi </v>
          </cell>
        </row>
        <row r="100">
          <cell r="F100">
            <v>2019</v>
          </cell>
          <cell r="G100" t="str">
            <v>Babi</v>
          </cell>
          <cell r="H100" t="str">
            <v>Menyenangkan, pintar, berorientasi pada tujuan, toleran, jujur namun juga mengharapkan hal yang sama dari orang lain</v>
          </cell>
          <cell r="I100" t="str">
            <v>Pekerja seni, penghibur atau juga pengacara</v>
          </cell>
        </row>
        <row r="101">
          <cell r="F101">
            <v>2020</v>
          </cell>
          <cell r="G101" t="str">
            <v>Tikus</v>
          </cell>
          <cell r="H101" t="str">
            <v>Imajinatif, menyenangkan,  murah hati, mudah marah, terlalu kritis dan oportunis</v>
          </cell>
          <cell r="I101" t="str">
            <v>Sales, penulis, penerbit atau kritikus</v>
          </cell>
        </row>
      </sheetData>
      <sheetData sheetId="38" refreshError="1"/>
      <sheetData sheetId="39" refreshError="1"/>
      <sheetData sheetId="40">
        <row r="5">
          <cell r="G5">
            <v>0</v>
          </cell>
          <cell r="H5" t="str">
            <v>Sabtu</v>
          </cell>
        </row>
        <row r="6">
          <cell r="G6">
            <v>1</v>
          </cell>
          <cell r="H6" t="str">
            <v>Minggu</v>
          </cell>
        </row>
        <row r="7">
          <cell r="G7">
            <v>2</v>
          </cell>
          <cell r="H7" t="str">
            <v>Senin</v>
          </cell>
        </row>
        <row r="8">
          <cell r="G8">
            <v>3</v>
          </cell>
          <cell r="H8" t="str">
            <v>Selasa</v>
          </cell>
        </row>
        <row r="9">
          <cell r="G9">
            <v>4</v>
          </cell>
          <cell r="H9" t="str">
            <v>Rabu</v>
          </cell>
        </row>
        <row r="10">
          <cell r="G10">
            <v>5</v>
          </cell>
          <cell r="H10" t="str">
            <v>Kamis</v>
          </cell>
        </row>
        <row r="11">
          <cell r="G11">
            <v>6</v>
          </cell>
          <cell r="H11" t="str">
            <v>Jumat</v>
          </cell>
        </row>
      </sheetData>
      <sheetData sheetId="41">
        <row r="5">
          <cell r="F5">
            <v>0</v>
          </cell>
          <cell r="G5" t="str">
            <v>Kliwon</v>
          </cell>
        </row>
        <row r="6">
          <cell r="F6">
            <v>1</v>
          </cell>
          <cell r="G6" t="str">
            <v>Legi</v>
          </cell>
        </row>
        <row r="7">
          <cell r="F7">
            <v>2</v>
          </cell>
          <cell r="G7" t="str">
            <v>Pahing</v>
          </cell>
        </row>
        <row r="8">
          <cell r="F8">
            <v>3</v>
          </cell>
          <cell r="G8" t="str">
            <v>Pon</v>
          </cell>
        </row>
        <row r="9">
          <cell r="F9">
            <v>4</v>
          </cell>
          <cell r="G9" t="str">
            <v>Wage</v>
          </cell>
        </row>
      </sheetData>
      <sheetData sheetId="42" refreshError="1"/>
      <sheetData sheetId="43">
        <row r="5">
          <cell r="L5">
            <v>1</v>
          </cell>
          <cell r="M5">
            <v>1990</v>
          </cell>
        </row>
        <row r="6">
          <cell r="L6">
            <v>2</v>
          </cell>
          <cell r="M6">
            <v>1991</v>
          </cell>
        </row>
        <row r="7">
          <cell r="L7">
            <v>3</v>
          </cell>
          <cell r="M7">
            <v>1992</v>
          </cell>
        </row>
        <row r="8">
          <cell r="L8">
            <v>4</v>
          </cell>
          <cell r="M8">
            <v>1993</v>
          </cell>
        </row>
        <row r="9">
          <cell r="L9">
            <v>5</v>
          </cell>
          <cell r="M9">
            <v>1994</v>
          </cell>
        </row>
        <row r="10">
          <cell r="L10">
            <v>6</v>
          </cell>
          <cell r="M10">
            <v>1995</v>
          </cell>
        </row>
        <row r="11">
          <cell r="L11">
            <v>7</v>
          </cell>
          <cell r="M11">
            <v>1996</v>
          </cell>
        </row>
        <row r="12">
          <cell r="L12">
            <v>8</v>
          </cell>
          <cell r="M12">
            <v>1997</v>
          </cell>
        </row>
        <row r="13">
          <cell r="L13">
            <v>9</v>
          </cell>
          <cell r="M13">
            <v>1998</v>
          </cell>
        </row>
        <row r="14">
          <cell r="L14">
            <v>10</v>
          </cell>
          <cell r="M14">
            <v>1999</v>
          </cell>
        </row>
        <row r="15">
          <cell r="L15">
            <v>11</v>
          </cell>
          <cell r="M15">
            <v>2000</v>
          </cell>
        </row>
        <row r="16">
          <cell r="L16">
            <v>12</v>
          </cell>
          <cell r="M16">
            <v>2001</v>
          </cell>
        </row>
        <row r="17">
          <cell r="L17">
            <v>13</v>
          </cell>
          <cell r="M17">
            <v>2002</v>
          </cell>
        </row>
        <row r="18">
          <cell r="L18">
            <v>14</v>
          </cell>
          <cell r="M18">
            <v>2003</v>
          </cell>
        </row>
        <row r="19">
          <cell r="L19">
            <v>15</v>
          </cell>
          <cell r="M19">
            <v>2004</v>
          </cell>
        </row>
        <row r="20">
          <cell r="L20">
            <v>16</v>
          </cell>
          <cell r="M20">
            <v>2005</v>
          </cell>
        </row>
        <row r="21">
          <cell r="L21">
            <v>17</v>
          </cell>
          <cell r="M21">
            <v>2006</v>
          </cell>
        </row>
        <row r="22">
          <cell r="L22">
            <v>18</v>
          </cell>
          <cell r="M22">
            <v>2007</v>
          </cell>
        </row>
        <row r="23">
          <cell r="L23">
            <v>19</v>
          </cell>
          <cell r="M23">
            <v>2008</v>
          </cell>
        </row>
        <row r="24">
          <cell r="L24">
            <v>20</v>
          </cell>
          <cell r="M24">
            <v>2009</v>
          </cell>
        </row>
        <row r="25">
          <cell r="L25">
            <v>21</v>
          </cell>
          <cell r="M25">
            <v>2010</v>
          </cell>
        </row>
        <row r="26">
          <cell r="L26">
            <v>22</v>
          </cell>
          <cell r="M26">
            <v>2011</v>
          </cell>
        </row>
        <row r="27">
          <cell r="L27">
            <v>23</v>
          </cell>
          <cell r="M27">
            <v>2012</v>
          </cell>
        </row>
        <row r="28">
          <cell r="L28">
            <v>24</v>
          </cell>
          <cell r="M28">
            <v>2013</v>
          </cell>
        </row>
        <row r="29">
          <cell r="L29">
            <v>25</v>
          </cell>
          <cell r="M29">
            <v>2014</v>
          </cell>
        </row>
        <row r="30">
          <cell r="L30">
            <v>26</v>
          </cell>
          <cell r="M30">
            <v>2015</v>
          </cell>
        </row>
      </sheetData>
      <sheetData sheetId="44">
        <row r="4">
          <cell r="K4" t="str">
            <v>Jumat Kliwon</v>
          </cell>
          <cell r="L4" t="str">
            <v xml:space="preserve">Sabar, murah hati, berperangai halus sehingga banyak disukai orang, mampu berkomunikasi dengan baik sehingga dapat mempengaruhi banyak orang. Hanya saja kadang sedikit malas walaupun tetap dicintai orang disekelilingnya. </v>
          </cell>
        </row>
        <row r="5">
          <cell r="K5" t="str">
            <v>Jumat Legi</v>
          </cell>
          <cell r="L5" t="str">
            <v>Memiliki sifat jujur dan bertipe mengungkapkan isi hati apa adanya yang kasang sulit menerima orang lain. Bisa bertindak berlebihan jika sedang marah, namun setia dan murah hati terhadap orang-orang yang dicintainya dan mudah menarik simpati dari teman  atau bahkan orang asing</v>
          </cell>
        </row>
        <row r="6">
          <cell r="K6" t="str">
            <v>Jumat Pahing</v>
          </cell>
          <cell r="L6" t="str">
            <v xml:space="preserve">Mampu berkomunikasi dengan baik, memiliki cita-cita yang tinggi dan hati yang jujur. Memiliki sifat sedikit boros sehingga seringkali begitu mudah dimanfaatkan olah pihak lain. </v>
          </cell>
        </row>
        <row r="7">
          <cell r="K7" t="str">
            <v>Jumat Pon</v>
          </cell>
          <cell r="L7" t="str">
            <v xml:space="preserve">Pembawaan tenang, serius, bijak dalam bicara, berjiwa sosial, jujur dan mudah bersimpati kepada yang tertindas. Kelemahan terbesar mereka adalah mudah dipengaruhi oleh pendapat dan kebiasaan buruk orang lain kalau tidak disertai rasa percaya diri yang kuat. </v>
          </cell>
        </row>
        <row r="8">
          <cell r="K8" t="str">
            <v>Jumat Wage</v>
          </cell>
          <cell r="L8" t="str">
            <v xml:space="preserve">Sangat mengasihi dam mudah iba terhadap sesama manusia, jujur memiliki kemurnian hati dan setia. Tegar dan tidak membesarkan kemampuan diri sendiri walaupun kadang sulit untuk mengubah keputusan yang telah ditetapkan sehingga kadang perlu belajar dan menerima saran dari orang lain. </v>
          </cell>
        </row>
        <row r="9">
          <cell r="K9" t="str">
            <v>Kamis Kliwon</v>
          </cell>
          <cell r="L9" t="str">
            <v xml:space="preserve">Memiliki rencana besar yang kadang menjadi korban dari imajinasi di luar jangkauan. Tidak mudah menyerah, memiliki sikap optimis dan terhormat sehingga dapat diterima dengan baik oleh orang lain. </v>
          </cell>
        </row>
        <row r="10">
          <cell r="K10" t="str">
            <v>Kamis Legi</v>
          </cell>
          <cell r="L10" t="str">
            <v xml:space="preserve">Memiliki cita-cita mulia, bijaksana dan mampu melihat prospek jangka panjang suatu hal namun diperlukan sikap tabah dan hati-hati. Seringkali membutuhkan pujian dan biasanya dikelilingi banyak teman, namun kadang kurang tegar dalam menghadapi masalah. </v>
          </cell>
        </row>
        <row r="11">
          <cell r="K11" t="str">
            <v>Kamis Pahing</v>
          </cell>
          <cell r="L11" t="str">
            <v xml:space="preserve">Memiliki cita-cita besar dan semangat untuk mewujudkannya serta selalu mencari kesmpatan untuk kepentingan diri. Membantu keluarga dan sadudara yang membutuhkan perlindungan namun kadang mengambil tindakan tanpa mengetahui fakta-fakta yang lengkap sehingga dirasa seringkali kurang menghargai orang lain. </v>
          </cell>
        </row>
        <row r="12">
          <cell r="K12" t="str">
            <v>Kamis Pon</v>
          </cell>
          <cell r="L12" t="str">
            <v xml:space="preserve">Memiliki cita-cita yang tinggi dan memiliki motivasi untuk meraihnya, cerdas, penuh rasa ingin tahu dan suka mempelajari hal baru. Namun demikian, kurang suka bergaul dan tidak tertarik pada urusan orang lain serta menghindari dari dari pengaruh orang lain. </v>
          </cell>
        </row>
        <row r="13">
          <cell r="K13" t="str">
            <v>Kamis Wage</v>
          </cell>
          <cell r="L13" t="str">
            <v xml:space="preserve">Memiliki cita-cita yang tinggi dan kadang harapan terlalu tinggi, cukup hati-hati dan memegang aturan. Mungkin saja pandai tetapi sering terpaku pada jalan mereka dan biasanya tidak menghargai saran yang tidak diinginkan, kadang mudah dibujuk dengan rayuan dan seringkali pamer. </v>
          </cell>
        </row>
        <row r="14">
          <cell r="K14" t="str">
            <v>Minggu Kliwon</v>
          </cell>
          <cell r="L14" t="str">
            <v xml:space="preserve">Pendiam, pendirian tegas dan kemauan keras serta pandai membuat orang menduga perasaan yang sebenarnya. Cukup sensitif dan seringkali orang lain kurang mempercayai pada saat beradu argumen. </v>
          </cell>
        </row>
        <row r="15">
          <cell r="K15" t="str">
            <v>Minggu Legi</v>
          </cell>
          <cell r="L15" t="str">
            <v xml:space="preserve">Tegas, pendiam, terlihat tenang dan terkendali namun dengan senyuman yang misterius. Memiliki watak cerdik bahkan kadang licik dan pandai mengorek rahasia, mudah tertarik hal yang misterius, namun kadang senang mencampuri urusan orang lain. </v>
          </cell>
        </row>
        <row r="16">
          <cell r="K16" t="str">
            <v>Minggu Pahing</v>
          </cell>
          <cell r="L16" t="str">
            <v xml:space="preserve">Memiliki kemampuan yang mengagumkan dibidang apa saja yang digelutinya, pribadi yang kuat mempertahankan pendapat dalam berbagai situasi. Hanya saja seringkali menyembunyikan perasaan yang tidak enak seperti kemarahan, kesedihan atau penyesalan. </v>
          </cell>
        </row>
        <row r="17">
          <cell r="K17" t="str">
            <v>Minggu Pon</v>
          </cell>
          <cell r="L17" t="str">
            <v xml:space="preserve">Memiliki sifat yang sensitif, takut disakiti dan selalu melindungi perasaan yang kadang dianggap tertutup oleh orang lain. Kadang suatu ketika memamerkan kelebihan baik materi maupun intelektual. </v>
          </cell>
        </row>
        <row r="18">
          <cell r="K18" t="str">
            <v>Minggu Wage</v>
          </cell>
          <cell r="L18" t="str">
            <v xml:space="preserve">Pemurah, mudah iba dan mampu menghibur orang yang menderita, pekerja keras, keras kepala dan kadang terlalu teguh dalam pendirian. Meskipun mampu menenangkan perasaan orang lain, namun tidak akan menunjukkan perasaan sendiri dengan mudah. </v>
          </cell>
        </row>
        <row r="19">
          <cell r="K19" t="str">
            <v>Rabu Kliwon</v>
          </cell>
          <cell r="L19" t="str">
            <v xml:space="preserve">Pemikir sejati dengan sikap lembut dengan tampil mempesona sehingga mudah menari perhatian orang lain. Memiliki bakat alami akan bahasa dan kepekaan perasaan, senang mendapatkan pujian namun kadang mudah diperdaya.  </v>
          </cell>
        </row>
        <row r="20">
          <cell r="K20" t="str">
            <v>Rabu Legi</v>
          </cell>
          <cell r="L20" t="str">
            <v xml:space="preserve">Menghormati tata krama dan berpegang teguh pada falsafah hidup, jujur dan membenci ketidakadilan. Dikagumi banyak orang karena kata-kata yang bijak, tetapi seringkali ingin mencampuri urusan orang lain. </v>
          </cell>
        </row>
        <row r="21">
          <cell r="K21" t="str">
            <v>Rabu Pahing</v>
          </cell>
          <cell r="L21" t="str">
            <v xml:space="preserve">Cenderung mempertimbangkan segala sesuatu sebelum bertindak, cukup santai namun kurang percaya diri sehingga terkesan angkuh. Kadang kurang suka berbagi dengan orang lain karena rasa curiga yang berlebihan, namun positifnya tidak suka mencampuri urusan orang lain. </v>
          </cell>
        </row>
        <row r="22">
          <cell r="K22" t="str">
            <v>Rabu Pon</v>
          </cell>
          <cell r="L22" t="str">
            <v xml:space="preserve">Penuh keberuntungan, karena selalu merencanakan tindakan anda dengan hati-hati, terbuka terhadap peluang yang baru, dan tidak mudah putus asa. Sisi negatifnya seringkali suka pamer dan merasa harus membuat kagum semua orang dengan kepandaian dan kekayaan materi. </v>
          </cell>
        </row>
        <row r="23">
          <cell r="K23" t="str">
            <v>Rabu Wage</v>
          </cell>
          <cell r="L23" t="str">
            <v xml:space="preserve">Baik hati, ramah meskipun kadang agak keras tetapi mereka biasanya mudah bergaul dan menjunjung tinggi kejujuran serta niat baik. Suka barang dan pelayanan mewah, tetapi bukan pemboros dan terkadang dapat bersikap sangat irit. </v>
          </cell>
        </row>
        <row r="24">
          <cell r="K24" t="str">
            <v>Sabtu Kliwon</v>
          </cell>
          <cell r="L24" t="str">
            <v xml:space="preserve">Ramah, sopan, pintar membuat suasana sehingga orang lain merasa betah dan cenderung memperlakukan semua orang dengan baik bahkan pihak yang memusuhinya. Hanya saja kadang tidak tegar dalam pendirian yang seringkali menyerah pada rintangan pertama yang dihadapi. </v>
          </cell>
        </row>
        <row r="25">
          <cell r="K25" t="str">
            <v>Sabtu Legi</v>
          </cell>
          <cell r="L25" t="str">
            <v xml:space="preserve">Penggemar gaya hidup yang santai dan mewah, mementingkan kualitas daripada harga, ingin berada disekitar orang yang terpelajar. Mengharagai pandangan orang lain walaupun kadang kata-kata yang diucapkan sedikit tajam. </v>
          </cell>
        </row>
        <row r="26">
          <cell r="K26" t="str">
            <v>Sabtu Pahing</v>
          </cell>
          <cell r="L26" t="str">
            <v xml:space="preserve">Memiliki sifat cepat naik darah tetapi cepat melupakannya, memiliki semangat yang tinggi walau kadang ceroboh dan bersikap waspada menyangkut materi. Sikap positif lain akan selalu siap memantu teman yang sedang menderita. </v>
          </cell>
        </row>
        <row r="27">
          <cell r="K27" t="str">
            <v>Sabtu Pon</v>
          </cell>
          <cell r="L27" t="str">
            <v xml:space="preserve">Memiliki ego yang besar dan ingin selalu menguasai, namun mudah untuk memaafkan orang yang pernah mengecewakan. Senang menikmati suasana mewah dan tidak segan untuk mempelihatkan kelebihan materi dan tidak terlalu pelit untuk berbagi keberuntungan dengan teman. </v>
          </cell>
        </row>
        <row r="28">
          <cell r="K28" t="str">
            <v>Sabtu Wage</v>
          </cell>
          <cell r="L28" t="str">
            <v xml:space="preserve">Memiliki sifat teguh pada pendirian dan sangat mudah naik darah jika rencana tidak berjalan sesuai dengan keinginan dan agak cemburuan. Setia, murah hati kepada orang yang dicintai, menyukai kemewahan dan menghargai barang berkualitas tinggi. </v>
          </cell>
        </row>
        <row r="29">
          <cell r="K29" t="str">
            <v>Selasa Kliwon</v>
          </cell>
          <cell r="L29" t="str">
            <v>Berpenampilan ramah tapi terkenal berpendirian keras dan kadang bersikap sangat kritis terhadap orang lain pada saat tertentu yang membantu orang lain menjadi sempurna.</v>
          </cell>
        </row>
        <row r="30">
          <cell r="K30" t="str">
            <v>Selasa Legi</v>
          </cell>
          <cell r="L30" t="str">
            <v xml:space="preserve">Pekerja keras, jujur, memiliki cita-cita yang tinggi, berkepribadian kuat walau kadang tidak mau mengalah sehingga kadang membuang banyak energi yang tidak perlu. </v>
          </cell>
        </row>
        <row r="31">
          <cell r="K31" t="str">
            <v>Selasa Pahing</v>
          </cell>
          <cell r="L31" t="str">
            <v xml:space="preserve">Berpembawaan santai, dapat menerima orang lain apa adanya, suka menolong dan mau berkorban bagi orang yang disayangi. Hanya saja agak serakah,  memiliki reputasi buruk dan membalas dendam secara membabibuta walaupun banyak dikelilingi teman baik. </v>
          </cell>
        </row>
        <row r="32">
          <cell r="K32" t="str">
            <v>Selasa Pon</v>
          </cell>
          <cell r="L32" t="str">
            <v xml:space="preserve">Menyukai kemewahan, semakin memiliki kemampuan finansial cenderung boros, murah hati kepada orang lain. Sifat lain cenderung tertutup walaupun dapat bersifat cukup ramah dalam kehidupan sosial namun kadang berpendirian kaku. </v>
          </cell>
        </row>
        <row r="33">
          <cell r="K33" t="str">
            <v>Selasa Wage</v>
          </cell>
          <cell r="L33" t="str">
            <v xml:space="preserve">Seringkali mengalah kepada orang yang cerwet daripada mempersoalkan hal sepele dan tidak suka membesar-besarkan diri. Andaikata merasa terancam, ego yang sensitif merasa terusik dan kadang sedikit kaku bahkan teramat ndableg. </v>
          </cell>
        </row>
        <row r="34">
          <cell r="K34" t="str">
            <v>Senin Kliwon</v>
          </cell>
          <cell r="L34" t="str">
            <v xml:space="preserve">Terkenal sebagai pribadi yang sopan, ramah, lembut,  mengabdi kepada orang tua, keluarga dan bersedia berkorban untuk keluarga. Namun sisi negatifnya cenderung mudah tersinggung walaupun mudah memaafkan dan tidak suka mendendam. </v>
          </cell>
        </row>
        <row r="35">
          <cell r="K35" t="str">
            <v>Senin Legi</v>
          </cell>
          <cell r="L35" t="str">
            <v xml:space="preserve">Senang menjelajah baik fisik maupun secara intelektual, suka berdepat, tidak memiliki sifat antagonis. Sopan dan cenderung untuk tidak menyakiti perasaan orang lain, murah hati, hanya saja kadang mencampuri urusan orang lain. </v>
          </cell>
        </row>
        <row r="36">
          <cell r="K36" t="str">
            <v>Senin Pahing</v>
          </cell>
          <cell r="L36" t="str">
            <v xml:space="preserve">Berpendirian tegas dan tidak terpengaruh orang lain jika tidak menemukan alasan untuk percaya. Memiliki sifat perasa, jujur dan bercita-cita tinggi yang tidak menghamburkan hasil jerih payahnya. </v>
          </cell>
        </row>
        <row r="37">
          <cell r="K37" t="str">
            <v>Senin Pon</v>
          </cell>
          <cell r="L37" t="str">
            <v>Penampilan yang penuh kontradiksi, terlihat tangguh, kuat dan bangga memamerkan kekayaan atau kepandaian, namun sebenarnya orang yang sangat perasa.</v>
          </cell>
        </row>
        <row r="38">
          <cell r="K38" t="str">
            <v>Senin Wage</v>
          </cell>
          <cell r="L38" t="str">
            <v>Cenderung merencanakan dan menimbang pilihan sebelum mengambil tindakan, berpenampilan tenang. Sikap negatifnya kalau marah tidak mau menerima alasan apapun dan lebih baik membiarkan diri untuk menjadi tenang kembali</v>
          </cell>
        </row>
      </sheetData>
      <sheetData sheetId="45" refreshError="1"/>
      <sheetData sheetId="46">
        <row r="3">
          <cell r="L3" t="str">
            <v>Bandung</v>
          </cell>
          <cell r="M3">
            <v>1</v>
          </cell>
        </row>
        <row r="4">
          <cell r="C4">
            <v>0</v>
          </cell>
          <cell r="D4">
            <v>259</v>
          </cell>
          <cell r="E4">
            <v>180</v>
          </cell>
          <cell r="F4">
            <v>266</v>
          </cell>
          <cell r="G4">
            <v>367</v>
          </cell>
          <cell r="H4">
            <v>675</v>
          </cell>
          <cell r="I4">
            <v>202</v>
          </cell>
          <cell r="J4">
            <v>428</v>
          </cell>
          <cell r="L4" t="str">
            <v>Cilacap</v>
          </cell>
          <cell r="M4">
            <v>2</v>
          </cell>
        </row>
        <row r="5">
          <cell r="C5">
            <v>259</v>
          </cell>
          <cell r="D5">
            <v>0</v>
          </cell>
          <cell r="E5">
            <v>428</v>
          </cell>
          <cell r="F5">
            <v>495</v>
          </cell>
          <cell r="G5">
            <v>246</v>
          </cell>
          <cell r="H5">
            <v>523</v>
          </cell>
          <cell r="I5">
            <v>131</v>
          </cell>
          <cell r="J5">
            <v>197</v>
          </cell>
          <cell r="L5" t="str">
            <v>Jakarta</v>
          </cell>
          <cell r="M5">
            <v>3</v>
          </cell>
        </row>
        <row r="6">
          <cell r="C6">
            <v>180</v>
          </cell>
          <cell r="D6">
            <v>428</v>
          </cell>
          <cell r="E6">
            <v>0</v>
          </cell>
          <cell r="F6">
            <v>384</v>
          </cell>
          <cell r="G6">
            <v>485</v>
          </cell>
          <cell r="H6">
            <v>793</v>
          </cell>
          <cell r="I6">
            <v>320</v>
          </cell>
          <cell r="J6">
            <v>565</v>
          </cell>
          <cell r="L6" t="str">
            <v>Pekalongan</v>
          </cell>
          <cell r="M6">
            <v>4</v>
          </cell>
        </row>
        <row r="7">
          <cell r="C7">
            <v>266</v>
          </cell>
          <cell r="D7">
            <v>495</v>
          </cell>
          <cell r="E7">
            <v>384</v>
          </cell>
          <cell r="F7">
            <v>0</v>
          </cell>
          <cell r="G7">
            <v>101</v>
          </cell>
          <cell r="H7">
            <v>409</v>
          </cell>
          <cell r="I7">
            <v>64</v>
          </cell>
          <cell r="J7">
            <v>181</v>
          </cell>
          <cell r="L7" t="str">
            <v>Semarang</v>
          </cell>
          <cell r="M7">
            <v>5</v>
          </cell>
        </row>
        <row r="8">
          <cell r="C8">
            <v>367</v>
          </cell>
          <cell r="D8">
            <v>246</v>
          </cell>
          <cell r="E8">
            <v>485</v>
          </cell>
          <cell r="F8">
            <v>101</v>
          </cell>
          <cell r="G8">
            <v>0</v>
          </cell>
          <cell r="H8">
            <v>308</v>
          </cell>
          <cell r="I8">
            <v>165</v>
          </cell>
          <cell r="J8">
            <v>118</v>
          </cell>
          <cell r="L8" t="str">
            <v>Surabaya</v>
          </cell>
          <cell r="M8">
            <v>6</v>
          </cell>
        </row>
        <row r="9">
          <cell r="C9">
            <v>675</v>
          </cell>
          <cell r="D9">
            <v>523</v>
          </cell>
          <cell r="E9">
            <v>793</v>
          </cell>
          <cell r="F9">
            <v>409</v>
          </cell>
          <cell r="G9">
            <v>308</v>
          </cell>
          <cell r="H9">
            <v>0</v>
          </cell>
          <cell r="I9">
            <v>473</v>
          </cell>
          <cell r="J9">
            <v>427</v>
          </cell>
          <cell r="L9" t="str">
            <v>Tegal</v>
          </cell>
          <cell r="M9">
            <v>7</v>
          </cell>
        </row>
        <row r="10">
          <cell r="C10">
            <v>202</v>
          </cell>
          <cell r="D10">
            <v>131</v>
          </cell>
          <cell r="E10">
            <v>320</v>
          </cell>
          <cell r="F10">
            <v>64</v>
          </cell>
          <cell r="G10">
            <v>165</v>
          </cell>
          <cell r="H10">
            <v>476</v>
          </cell>
          <cell r="I10">
            <v>0</v>
          </cell>
          <cell r="J10">
            <v>245</v>
          </cell>
          <cell r="L10" t="str">
            <v>Yogyakarta</v>
          </cell>
          <cell r="M10">
            <v>8</v>
          </cell>
        </row>
        <row r="11">
          <cell r="C11">
            <v>428</v>
          </cell>
          <cell r="D11">
            <v>197</v>
          </cell>
          <cell r="E11">
            <v>565</v>
          </cell>
          <cell r="F11">
            <v>181</v>
          </cell>
          <cell r="G11">
            <v>118</v>
          </cell>
          <cell r="H11">
            <v>427</v>
          </cell>
          <cell r="I11">
            <v>245</v>
          </cell>
          <cell r="J11">
            <v>0</v>
          </cell>
        </row>
      </sheetData>
      <sheetData sheetId="47" refreshError="1"/>
      <sheetData sheetId="48">
        <row r="12">
          <cell r="J12" t="str">
            <v>Bandung</v>
          </cell>
          <cell r="K12">
            <v>0</v>
          </cell>
          <cell r="L12">
            <v>96</v>
          </cell>
          <cell r="M12">
            <v>106</v>
          </cell>
          <cell r="N12">
            <v>126</v>
          </cell>
          <cell r="O12">
            <v>130</v>
          </cell>
          <cell r="P12">
            <v>180</v>
          </cell>
          <cell r="Q12">
            <v>202</v>
          </cell>
          <cell r="R12">
            <v>258</v>
          </cell>
          <cell r="S12">
            <v>259</v>
          </cell>
          <cell r="T12">
            <v>266</v>
          </cell>
          <cell r="U12">
            <v>339</v>
          </cell>
          <cell r="V12">
            <v>362</v>
          </cell>
          <cell r="W12">
            <v>367</v>
          </cell>
          <cell r="X12">
            <v>403</v>
          </cell>
          <cell r="Y12">
            <v>428</v>
          </cell>
          <cell r="Z12">
            <v>467</v>
          </cell>
          <cell r="AA12">
            <v>476</v>
          </cell>
          <cell r="AB12">
            <v>581</v>
          </cell>
          <cell r="AC12">
            <v>662</v>
          </cell>
          <cell r="AD12">
            <v>675</v>
          </cell>
          <cell r="AE12">
            <v>764</v>
          </cell>
          <cell r="AF12">
            <v>774</v>
          </cell>
          <cell r="AG12">
            <v>869</v>
          </cell>
          <cell r="AH12">
            <v>873</v>
          </cell>
          <cell r="AI12">
            <v>964</v>
          </cell>
          <cell r="AK12">
            <v>1</v>
          </cell>
          <cell r="AL12" t="str">
            <v>Bandung</v>
          </cell>
          <cell r="AN12" t="str">
            <v>Bandung</v>
          </cell>
          <cell r="AO12">
            <v>2</v>
          </cell>
        </row>
        <row r="13">
          <cell r="J13" t="str">
            <v>Sukabumi</v>
          </cell>
          <cell r="K13">
            <v>96</v>
          </cell>
          <cell r="L13">
            <v>0</v>
          </cell>
          <cell r="M13">
            <v>202</v>
          </cell>
          <cell r="N13">
            <v>61</v>
          </cell>
          <cell r="O13">
            <v>226</v>
          </cell>
          <cell r="P13">
            <v>115</v>
          </cell>
          <cell r="Q13">
            <v>298</v>
          </cell>
          <cell r="R13">
            <v>203</v>
          </cell>
          <cell r="S13">
            <v>355</v>
          </cell>
          <cell r="T13">
            <v>362</v>
          </cell>
          <cell r="U13">
            <v>435</v>
          </cell>
          <cell r="V13">
            <v>458</v>
          </cell>
          <cell r="W13">
            <v>463</v>
          </cell>
          <cell r="X13">
            <v>500</v>
          </cell>
          <cell r="Y13">
            <v>524</v>
          </cell>
          <cell r="Z13">
            <v>563</v>
          </cell>
          <cell r="AA13">
            <v>572</v>
          </cell>
          <cell r="AB13">
            <v>677</v>
          </cell>
          <cell r="AC13">
            <v>758</v>
          </cell>
          <cell r="AD13">
            <v>771</v>
          </cell>
          <cell r="AE13">
            <v>860</v>
          </cell>
          <cell r="AF13">
            <v>870</v>
          </cell>
          <cell r="AG13">
            <v>965</v>
          </cell>
          <cell r="AH13">
            <v>969</v>
          </cell>
          <cell r="AI13">
            <v>1060</v>
          </cell>
          <cell r="AK13">
            <v>2</v>
          </cell>
          <cell r="AL13" t="str">
            <v>Sukabumi</v>
          </cell>
          <cell r="AN13" t="str">
            <v>Banyuwangi</v>
          </cell>
          <cell r="AO13">
            <v>26</v>
          </cell>
        </row>
        <row r="14">
          <cell r="J14" t="str">
            <v>Tasikmalaya</v>
          </cell>
          <cell r="K14">
            <v>106</v>
          </cell>
          <cell r="L14">
            <v>202</v>
          </cell>
          <cell r="M14">
            <v>0</v>
          </cell>
          <cell r="N14">
            <v>232</v>
          </cell>
          <cell r="O14">
            <v>121</v>
          </cell>
          <cell r="P14">
            <v>275</v>
          </cell>
          <cell r="Q14">
            <v>195</v>
          </cell>
          <cell r="R14">
            <v>364</v>
          </cell>
          <cell r="S14">
            <v>153</v>
          </cell>
          <cell r="T14">
            <v>257</v>
          </cell>
          <cell r="U14">
            <v>233</v>
          </cell>
          <cell r="V14">
            <v>256</v>
          </cell>
          <cell r="W14">
            <v>358</v>
          </cell>
          <cell r="X14">
            <v>297</v>
          </cell>
          <cell r="Y14">
            <v>322</v>
          </cell>
          <cell r="Z14">
            <v>387</v>
          </cell>
          <cell r="AA14">
            <v>467</v>
          </cell>
          <cell r="AB14">
            <v>501</v>
          </cell>
          <cell r="AC14">
            <v>562</v>
          </cell>
          <cell r="AD14">
            <v>849</v>
          </cell>
          <cell r="AE14">
            <v>682</v>
          </cell>
          <cell r="AF14">
            <v>702</v>
          </cell>
          <cell r="AG14">
            <v>796</v>
          </cell>
          <cell r="AH14">
            <v>801</v>
          </cell>
          <cell r="AI14">
            <v>893</v>
          </cell>
          <cell r="AK14">
            <v>3</v>
          </cell>
          <cell r="AL14" t="str">
            <v>Tasikmalaya</v>
          </cell>
          <cell r="AN14" t="str">
            <v>Bogor</v>
          </cell>
          <cell r="AO14">
            <v>5</v>
          </cell>
        </row>
        <row r="15">
          <cell r="J15" t="str">
            <v>Bogor</v>
          </cell>
          <cell r="K15">
            <v>126</v>
          </cell>
          <cell r="L15">
            <v>61</v>
          </cell>
          <cell r="M15">
            <v>232</v>
          </cell>
          <cell r="N15">
            <v>0</v>
          </cell>
          <cell r="O15">
            <v>256</v>
          </cell>
          <cell r="P15">
            <v>54</v>
          </cell>
          <cell r="Q15">
            <v>328</v>
          </cell>
          <cell r="R15">
            <v>143</v>
          </cell>
          <cell r="S15">
            <v>385</v>
          </cell>
          <cell r="T15">
            <v>392</v>
          </cell>
          <cell r="U15">
            <v>465</v>
          </cell>
          <cell r="V15">
            <v>488</v>
          </cell>
          <cell r="W15">
            <v>493</v>
          </cell>
          <cell r="X15">
            <v>530</v>
          </cell>
          <cell r="Y15">
            <v>554</v>
          </cell>
          <cell r="Z15">
            <v>593</v>
          </cell>
          <cell r="AA15">
            <v>602</v>
          </cell>
          <cell r="AB15">
            <v>707</v>
          </cell>
          <cell r="AC15">
            <v>788</v>
          </cell>
          <cell r="AD15">
            <v>801</v>
          </cell>
          <cell r="AE15">
            <v>890</v>
          </cell>
          <cell r="AF15">
            <v>900</v>
          </cell>
          <cell r="AG15">
            <v>993</v>
          </cell>
          <cell r="AH15">
            <v>999</v>
          </cell>
          <cell r="AI15">
            <v>1090</v>
          </cell>
          <cell r="AK15">
            <v>4</v>
          </cell>
          <cell r="AL15" t="str">
            <v>Bogor</v>
          </cell>
          <cell r="AN15" t="str">
            <v>Bondowoso</v>
          </cell>
          <cell r="AO15">
            <v>24</v>
          </cell>
        </row>
        <row r="16">
          <cell r="J16" t="str">
            <v>Cirebon</v>
          </cell>
          <cell r="K16">
            <v>130</v>
          </cell>
          <cell r="L16">
            <v>226</v>
          </cell>
          <cell r="M16">
            <v>121</v>
          </cell>
          <cell r="N16">
            <v>256</v>
          </cell>
          <cell r="O16">
            <v>0</v>
          </cell>
          <cell r="P16">
            <v>248</v>
          </cell>
          <cell r="Q16">
            <v>72</v>
          </cell>
          <cell r="R16">
            <v>337</v>
          </cell>
          <cell r="S16">
            <v>203</v>
          </cell>
          <cell r="T16">
            <v>136</v>
          </cell>
          <cell r="U16">
            <v>233</v>
          </cell>
          <cell r="V16">
            <v>256</v>
          </cell>
          <cell r="W16">
            <v>237</v>
          </cell>
          <cell r="X16">
            <v>274</v>
          </cell>
          <cell r="Y16">
            <v>317</v>
          </cell>
          <cell r="Z16">
            <v>337</v>
          </cell>
          <cell r="AA16">
            <v>346</v>
          </cell>
          <cell r="AB16">
            <v>451</v>
          </cell>
          <cell r="AC16">
            <v>532</v>
          </cell>
          <cell r="AD16">
            <v>545</v>
          </cell>
          <cell r="AE16">
            <v>634</v>
          </cell>
          <cell r="AF16">
            <v>644</v>
          </cell>
          <cell r="AG16">
            <v>739</v>
          </cell>
          <cell r="AH16">
            <v>743</v>
          </cell>
          <cell r="AI16">
            <v>834</v>
          </cell>
          <cell r="AK16">
            <v>5</v>
          </cell>
          <cell r="AL16" t="str">
            <v>Cirebon</v>
          </cell>
          <cell r="AN16" t="str">
            <v>Cilacap</v>
          </cell>
          <cell r="AO16">
            <v>10</v>
          </cell>
        </row>
        <row r="17">
          <cell r="J17" t="str">
            <v>Jakarta</v>
          </cell>
          <cell r="K17">
            <v>180</v>
          </cell>
          <cell r="L17">
            <v>115</v>
          </cell>
          <cell r="M17">
            <v>275</v>
          </cell>
          <cell r="N17">
            <v>54</v>
          </cell>
          <cell r="O17">
            <v>248</v>
          </cell>
          <cell r="P17">
            <v>0</v>
          </cell>
          <cell r="Q17">
            <v>320</v>
          </cell>
          <cell r="R17">
            <v>189</v>
          </cell>
          <cell r="S17">
            <v>428</v>
          </cell>
          <cell r="T17">
            <v>384</v>
          </cell>
          <cell r="U17">
            <v>481</v>
          </cell>
          <cell r="V17">
            <v>504</v>
          </cell>
          <cell r="W17">
            <v>485</v>
          </cell>
          <cell r="X17">
            <v>522</v>
          </cell>
          <cell r="Y17">
            <v>565</v>
          </cell>
          <cell r="Z17">
            <v>585</v>
          </cell>
          <cell r="AA17">
            <v>594</v>
          </cell>
          <cell r="AB17">
            <v>699</v>
          </cell>
          <cell r="AC17">
            <v>780</v>
          </cell>
          <cell r="AD17">
            <v>793</v>
          </cell>
          <cell r="AE17">
            <v>882</v>
          </cell>
          <cell r="AF17">
            <v>892</v>
          </cell>
          <cell r="AG17">
            <v>985</v>
          </cell>
          <cell r="AH17">
            <v>991</v>
          </cell>
          <cell r="AI17">
            <v>1082</v>
          </cell>
          <cell r="AK17">
            <v>6</v>
          </cell>
          <cell r="AL17" t="str">
            <v>Jakarta</v>
          </cell>
          <cell r="AN17" t="str">
            <v>Cirebon</v>
          </cell>
          <cell r="AO17">
            <v>6</v>
          </cell>
        </row>
        <row r="18">
          <cell r="J18" t="str">
            <v>Tegal</v>
          </cell>
          <cell r="K18">
            <v>202</v>
          </cell>
          <cell r="L18">
            <v>298</v>
          </cell>
          <cell r="M18">
            <v>195</v>
          </cell>
          <cell r="N18">
            <v>328</v>
          </cell>
          <cell r="O18">
            <v>72</v>
          </cell>
          <cell r="P18">
            <v>320</v>
          </cell>
          <cell r="Q18">
            <v>0</v>
          </cell>
          <cell r="R18">
            <v>409</v>
          </cell>
          <cell r="S18">
            <v>131</v>
          </cell>
          <cell r="T18">
            <v>64</v>
          </cell>
          <cell r="U18">
            <v>197</v>
          </cell>
          <cell r="V18">
            <v>223</v>
          </cell>
          <cell r="W18">
            <v>165</v>
          </cell>
          <cell r="X18">
            <v>202</v>
          </cell>
          <cell r="Y18">
            <v>245</v>
          </cell>
          <cell r="Z18">
            <v>265</v>
          </cell>
          <cell r="AA18">
            <v>174</v>
          </cell>
          <cell r="AB18">
            <v>379</v>
          </cell>
          <cell r="AC18">
            <v>460</v>
          </cell>
          <cell r="AD18">
            <v>476</v>
          </cell>
          <cell r="AE18">
            <v>562</v>
          </cell>
          <cell r="AF18">
            <v>572</v>
          </cell>
          <cell r="AG18">
            <v>665</v>
          </cell>
          <cell r="AH18">
            <v>671</v>
          </cell>
          <cell r="AI18">
            <v>762</v>
          </cell>
          <cell r="AK18">
            <v>7</v>
          </cell>
          <cell r="AL18" t="str">
            <v>Tegal</v>
          </cell>
          <cell r="AN18" t="str">
            <v>Jakarta</v>
          </cell>
          <cell r="AO18">
            <v>7</v>
          </cell>
        </row>
        <row r="19">
          <cell r="J19" t="str">
            <v>Serang</v>
          </cell>
          <cell r="K19">
            <v>258</v>
          </cell>
          <cell r="L19">
            <v>203</v>
          </cell>
          <cell r="M19">
            <v>364</v>
          </cell>
          <cell r="N19">
            <v>143</v>
          </cell>
          <cell r="O19">
            <v>337</v>
          </cell>
          <cell r="P19">
            <v>189</v>
          </cell>
          <cell r="Q19">
            <v>409</v>
          </cell>
          <cell r="R19">
            <v>0</v>
          </cell>
          <cell r="S19">
            <v>517</v>
          </cell>
          <cell r="T19">
            <v>473</v>
          </cell>
          <cell r="U19">
            <v>570</v>
          </cell>
          <cell r="V19">
            <v>593</v>
          </cell>
          <cell r="W19">
            <v>574</v>
          </cell>
          <cell r="X19">
            <v>611</v>
          </cell>
          <cell r="Y19">
            <v>654</v>
          </cell>
          <cell r="Z19">
            <v>674</v>
          </cell>
          <cell r="AA19">
            <v>683</v>
          </cell>
          <cell r="AB19">
            <v>788</v>
          </cell>
          <cell r="AC19">
            <v>869</v>
          </cell>
          <cell r="AD19">
            <v>882</v>
          </cell>
          <cell r="AE19">
            <v>971</v>
          </cell>
          <cell r="AF19">
            <v>981</v>
          </cell>
          <cell r="AG19">
            <v>1074</v>
          </cell>
          <cell r="AH19">
            <v>1080</v>
          </cell>
          <cell r="AI19">
            <v>1117</v>
          </cell>
          <cell r="AK19">
            <v>8</v>
          </cell>
          <cell r="AL19" t="str">
            <v>Serang</v>
          </cell>
          <cell r="AN19" t="str">
            <v>Jember</v>
          </cell>
          <cell r="AO19">
            <v>25</v>
          </cell>
        </row>
        <row r="20">
          <cell r="J20" t="str">
            <v>Cilacap</v>
          </cell>
          <cell r="K20">
            <v>259</v>
          </cell>
          <cell r="L20">
            <v>355</v>
          </cell>
          <cell r="M20">
            <v>153</v>
          </cell>
          <cell r="N20">
            <v>385</v>
          </cell>
          <cell r="O20">
            <v>203</v>
          </cell>
          <cell r="P20">
            <v>428</v>
          </cell>
          <cell r="Q20">
            <v>131</v>
          </cell>
          <cell r="R20">
            <v>517</v>
          </cell>
          <cell r="S20">
            <v>0</v>
          </cell>
          <cell r="T20">
            <v>495</v>
          </cell>
          <cell r="U20">
            <v>127</v>
          </cell>
          <cell r="V20">
            <v>131</v>
          </cell>
          <cell r="W20">
            <v>246</v>
          </cell>
          <cell r="X20">
            <v>174</v>
          </cell>
          <cell r="Y20">
            <v>197</v>
          </cell>
          <cell r="Z20">
            <v>262</v>
          </cell>
          <cell r="AA20">
            <v>355</v>
          </cell>
          <cell r="AB20">
            <v>375</v>
          </cell>
          <cell r="AC20">
            <v>437</v>
          </cell>
          <cell r="AD20">
            <v>523</v>
          </cell>
          <cell r="AE20">
            <v>560</v>
          </cell>
          <cell r="AF20">
            <v>598</v>
          </cell>
          <cell r="AG20">
            <v>671</v>
          </cell>
          <cell r="AH20">
            <v>695</v>
          </cell>
          <cell r="AI20">
            <v>768</v>
          </cell>
          <cell r="AK20">
            <v>9</v>
          </cell>
          <cell r="AL20" t="str">
            <v>Cilacap</v>
          </cell>
          <cell r="AN20" t="str">
            <v>Kediri</v>
          </cell>
          <cell r="AO20">
            <v>20</v>
          </cell>
        </row>
        <row r="21">
          <cell r="J21" t="str">
            <v>Pekalongan</v>
          </cell>
          <cell r="K21">
            <v>266</v>
          </cell>
          <cell r="L21">
            <v>362</v>
          </cell>
          <cell r="M21">
            <v>257</v>
          </cell>
          <cell r="N21">
            <v>392</v>
          </cell>
          <cell r="O21">
            <v>136</v>
          </cell>
          <cell r="P21">
            <v>384</v>
          </cell>
          <cell r="Q21">
            <v>64</v>
          </cell>
          <cell r="R21">
            <v>473</v>
          </cell>
          <cell r="S21">
            <v>495</v>
          </cell>
          <cell r="T21">
            <v>0</v>
          </cell>
          <cell r="U21">
            <v>134</v>
          </cell>
          <cell r="V21">
            <v>170</v>
          </cell>
          <cell r="W21">
            <v>101</v>
          </cell>
          <cell r="X21">
            <v>138</v>
          </cell>
          <cell r="Y21">
            <v>181</v>
          </cell>
          <cell r="Z21">
            <v>201</v>
          </cell>
          <cell r="AA21">
            <v>210</v>
          </cell>
          <cell r="AB21">
            <v>315</v>
          </cell>
          <cell r="AC21">
            <v>378</v>
          </cell>
          <cell r="AD21">
            <v>409</v>
          </cell>
          <cell r="AE21">
            <v>499</v>
          </cell>
          <cell r="AF21">
            <v>508</v>
          </cell>
          <cell r="AG21">
            <v>601</v>
          </cell>
          <cell r="AH21">
            <v>607</v>
          </cell>
          <cell r="AI21">
            <v>698</v>
          </cell>
          <cell r="AK21">
            <v>10</v>
          </cell>
          <cell r="AL21" t="str">
            <v>Pekalongan</v>
          </cell>
          <cell r="AN21" t="str">
            <v>Madiun</v>
          </cell>
          <cell r="AO21">
            <v>19</v>
          </cell>
        </row>
        <row r="22">
          <cell r="J22" t="str">
            <v>Wonosobo</v>
          </cell>
          <cell r="K22">
            <v>339</v>
          </cell>
          <cell r="L22">
            <v>435</v>
          </cell>
          <cell r="M22">
            <v>233</v>
          </cell>
          <cell r="N22">
            <v>465</v>
          </cell>
          <cell r="O22">
            <v>233</v>
          </cell>
          <cell r="P22">
            <v>481</v>
          </cell>
          <cell r="Q22">
            <v>197</v>
          </cell>
          <cell r="R22">
            <v>570</v>
          </cell>
          <cell r="S22">
            <v>127</v>
          </cell>
          <cell r="T22">
            <v>134</v>
          </cell>
          <cell r="U22">
            <v>0</v>
          </cell>
          <cell r="V22">
            <v>54</v>
          </cell>
          <cell r="W22">
            <v>119</v>
          </cell>
          <cell r="X22">
            <v>64</v>
          </cell>
          <cell r="Y22">
            <v>107</v>
          </cell>
          <cell r="Z22">
            <v>151</v>
          </cell>
          <cell r="AA22">
            <v>228</v>
          </cell>
          <cell r="AB22">
            <v>265</v>
          </cell>
          <cell r="AC22">
            <v>326</v>
          </cell>
          <cell r="AD22">
            <v>434</v>
          </cell>
          <cell r="AE22">
            <v>449</v>
          </cell>
          <cell r="AF22">
            <v>487</v>
          </cell>
          <cell r="AG22">
            <v>560</v>
          </cell>
          <cell r="AH22">
            <v>565</v>
          </cell>
          <cell r="AI22">
            <v>678</v>
          </cell>
          <cell r="AK22">
            <v>11</v>
          </cell>
          <cell r="AL22" t="str">
            <v>Wonosobo</v>
          </cell>
          <cell r="AN22" t="str">
            <v>Magelang</v>
          </cell>
          <cell r="AO22">
            <v>15</v>
          </cell>
        </row>
        <row r="23">
          <cell r="J23" t="str">
            <v>Purworejo</v>
          </cell>
          <cell r="K23">
            <v>362</v>
          </cell>
          <cell r="L23">
            <v>458</v>
          </cell>
          <cell r="M23">
            <v>256</v>
          </cell>
          <cell r="N23">
            <v>488</v>
          </cell>
          <cell r="O23">
            <v>256</v>
          </cell>
          <cell r="P23">
            <v>504</v>
          </cell>
          <cell r="Q23">
            <v>223</v>
          </cell>
          <cell r="R23">
            <v>593</v>
          </cell>
          <cell r="S23">
            <v>131</v>
          </cell>
          <cell r="T23">
            <v>170</v>
          </cell>
          <cell r="U23">
            <v>54</v>
          </cell>
          <cell r="V23">
            <v>0</v>
          </cell>
          <cell r="W23">
            <v>119</v>
          </cell>
          <cell r="X23">
            <v>44</v>
          </cell>
          <cell r="Y23">
            <v>66</v>
          </cell>
          <cell r="Z23">
            <v>131</v>
          </cell>
          <cell r="AA23">
            <v>228</v>
          </cell>
          <cell r="AB23">
            <v>245</v>
          </cell>
          <cell r="AC23">
            <v>306</v>
          </cell>
          <cell r="AD23">
            <v>393</v>
          </cell>
          <cell r="AE23">
            <v>429</v>
          </cell>
          <cell r="AF23">
            <v>445</v>
          </cell>
          <cell r="AG23">
            <v>540</v>
          </cell>
          <cell r="AH23">
            <v>545</v>
          </cell>
          <cell r="AI23">
            <v>637</v>
          </cell>
          <cell r="AK23">
            <v>12</v>
          </cell>
          <cell r="AL23" t="str">
            <v>Purworejo</v>
          </cell>
          <cell r="AN23" t="str">
            <v>Malang</v>
          </cell>
          <cell r="AO23">
            <v>22</v>
          </cell>
        </row>
        <row r="24">
          <cell r="J24" t="str">
            <v>Semarang</v>
          </cell>
          <cell r="K24">
            <v>367</v>
          </cell>
          <cell r="L24">
            <v>463</v>
          </cell>
          <cell r="M24">
            <v>358</v>
          </cell>
          <cell r="N24">
            <v>493</v>
          </cell>
          <cell r="O24">
            <v>237</v>
          </cell>
          <cell r="P24">
            <v>485</v>
          </cell>
          <cell r="Q24">
            <v>165</v>
          </cell>
          <cell r="R24">
            <v>574</v>
          </cell>
          <cell r="S24">
            <v>246</v>
          </cell>
          <cell r="T24">
            <v>101</v>
          </cell>
          <cell r="U24">
            <v>119</v>
          </cell>
          <cell r="V24">
            <v>119</v>
          </cell>
          <cell r="W24">
            <v>0</v>
          </cell>
          <cell r="X24">
            <v>75</v>
          </cell>
          <cell r="Y24">
            <v>118</v>
          </cell>
          <cell r="Z24">
            <v>100</v>
          </cell>
          <cell r="AA24">
            <v>109</v>
          </cell>
          <cell r="AB24">
            <v>214</v>
          </cell>
          <cell r="AC24">
            <v>295</v>
          </cell>
          <cell r="AD24">
            <v>308</v>
          </cell>
          <cell r="AE24">
            <v>397</v>
          </cell>
          <cell r="AF24">
            <v>408</v>
          </cell>
          <cell r="AG24">
            <v>500</v>
          </cell>
          <cell r="AH24">
            <v>506</v>
          </cell>
          <cell r="AI24">
            <v>597</v>
          </cell>
          <cell r="AK24">
            <v>13</v>
          </cell>
          <cell r="AL24" t="str">
            <v>Semarang</v>
          </cell>
          <cell r="AN24" t="str">
            <v>Pekalongan</v>
          </cell>
          <cell r="AO24">
            <v>11</v>
          </cell>
        </row>
        <row r="25">
          <cell r="J25" t="str">
            <v>Magelang</v>
          </cell>
          <cell r="K25">
            <v>403</v>
          </cell>
          <cell r="L25">
            <v>500</v>
          </cell>
          <cell r="M25">
            <v>297</v>
          </cell>
          <cell r="N25">
            <v>530</v>
          </cell>
          <cell r="O25">
            <v>274</v>
          </cell>
          <cell r="P25">
            <v>522</v>
          </cell>
          <cell r="Q25">
            <v>202</v>
          </cell>
          <cell r="R25">
            <v>611</v>
          </cell>
          <cell r="S25">
            <v>174</v>
          </cell>
          <cell r="T25">
            <v>138</v>
          </cell>
          <cell r="U25">
            <v>64</v>
          </cell>
          <cell r="V25">
            <v>44</v>
          </cell>
          <cell r="W25">
            <v>75</v>
          </cell>
          <cell r="X25">
            <v>0</v>
          </cell>
          <cell r="Y25">
            <v>432</v>
          </cell>
          <cell r="Z25">
            <v>108</v>
          </cell>
          <cell r="AA25">
            <v>184</v>
          </cell>
          <cell r="AB25">
            <v>221</v>
          </cell>
          <cell r="AC25">
            <v>83</v>
          </cell>
          <cell r="AD25">
            <v>370</v>
          </cell>
          <cell r="AE25">
            <v>406</v>
          </cell>
          <cell r="AF25">
            <v>443</v>
          </cell>
          <cell r="AG25">
            <v>517</v>
          </cell>
          <cell r="AH25">
            <v>522</v>
          </cell>
          <cell r="AI25">
            <v>633</v>
          </cell>
          <cell r="AK25">
            <v>14</v>
          </cell>
          <cell r="AL25" t="str">
            <v>Magelang</v>
          </cell>
          <cell r="AN25" t="str">
            <v>Probolinggo</v>
          </cell>
          <cell r="AO25">
            <v>23</v>
          </cell>
        </row>
        <row r="26">
          <cell r="J26" t="str">
            <v>Yogyakarta</v>
          </cell>
          <cell r="K26">
            <v>428</v>
          </cell>
          <cell r="L26">
            <v>524</v>
          </cell>
          <cell r="M26">
            <v>322</v>
          </cell>
          <cell r="N26">
            <v>554</v>
          </cell>
          <cell r="O26">
            <v>317</v>
          </cell>
          <cell r="P26">
            <v>565</v>
          </cell>
          <cell r="Q26">
            <v>245</v>
          </cell>
          <cell r="R26">
            <v>654</v>
          </cell>
          <cell r="S26">
            <v>197</v>
          </cell>
          <cell r="T26">
            <v>181</v>
          </cell>
          <cell r="U26">
            <v>107</v>
          </cell>
          <cell r="V26">
            <v>66</v>
          </cell>
          <cell r="W26">
            <v>118</v>
          </cell>
          <cell r="X26">
            <v>432</v>
          </cell>
          <cell r="Y26">
            <v>0</v>
          </cell>
          <cell r="Z26">
            <v>65</v>
          </cell>
          <cell r="AA26">
            <v>212</v>
          </cell>
          <cell r="AB26">
            <v>179</v>
          </cell>
          <cell r="AC26">
            <v>240</v>
          </cell>
          <cell r="AD26">
            <v>427</v>
          </cell>
          <cell r="AE26">
            <v>363</v>
          </cell>
          <cell r="AF26">
            <v>381</v>
          </cell>
          <cell r="AG26">
            <v>474</v>
          </cell>
          <cell r="AH26">
            <v>479</v>
          </cell>
          <cell r="AI26">
            <v>571</v>
          </cell>
          <cell r="AK26">
            <v>15</v>
          </cell>
          <cell r="AL26" t="str">
            <v>Yogyakarta</v>
          </cell>
          <cell r="AN26" t="str">
            <v>Purworejo</v>
          </cell>
          <cell r="AO26">
            <v>13</v>
          </cell>
        </row>
        <row r="27">
          <cell r="J27" t="str">
            <v>Solo</v>
          </cell>
          <cell r="K27">
            <v>467</v>
          </cell>
          <cell r="L27">
            <v>563</v>
          </cell>
          <cell r="M27">
            <v>387</v>
          </cell>
          <cell r="N27">
            <v>593</v>
          </cell>
          <cell r="O27">
            <v>337</v>
          </cell>
          <cell r="P27">
            <v>585</v>
          </cell>
          <cell r="Q27">
            <v>265</v>
          </cell>
          <cell r="R27">
            <v>674</v>
          </cell>
          <cell r="S27">
            <v>262</v>
          </cell>
          <cell r="T27">
            <v>201</v>
          </cell>
          <cell r="U27">
            <v>151</v>
          </cell>
          <cell r="V27">
            <v>131</v>
          </cell>
          <cell r="W27">
            <v>100</v>
          </cell>
          <cell r="X27">
            <v>108</v>
          </cell>
          <cell r="Y27">
            <v>65</v>
          </cell>
          <cell r="Z27">
            <v>0</v>
          </cell>
          <cell r="AA27">
            <v>147</v>
          </cell>
          <cell r="AB27">
            <v>114</v>
          </cell>
          <cell r="AC27">
            <v>175</v>
          </cell>
          <cell r="AD27">
            <v>282</v>
          </cell>
          <cell r="AE27">
            <v>298</v>
          </cell>
          <cell r="AF27">
            <v>316</v>
          </cell>
          <cell r="AG27">
            <v>409</v>
          </cell>
          <cell r="AH27">
            <v>414</v>
          </cell>
          <cell r="AI27">
            <v>506</v>
          </cell>
          <cell r="AK27">
            <v>16</v>
          </cell>
          <cell r="AL27" t="str">
            <v>Solo</v>
          </cell>
          <cell r="AN27" t="str">
            <v>Rembang</v>
          </cell>
          <cell r="AO27">
            <v>18</v>
          </cell>
        </row>
        <row r="28">
          <cell r="J28" t="str">
            <v>Rembang</v>
          </cell>
          <cell r="K28">
            <v>476</v>
          </cell>
          <cell r="L28">
            <v>572</v>
          </cell>
          <cell r="M28">
            <v>467</v>
          </cell>
          <cell r="N28">
            <v>602</v>
          </cell>
          <cell r="O28">
            <v>346</v>
          </cell>
          <cell r="P28">
            <v>594</v>
          </cell>
          <cell r="Q28">
            <v>274</v>
          </cell>
          <cell r="R28">
            <v>683</v>
          </cell>
          <cell r="S28">
            <v>355</v>
          </cell>
          <cell r="T28">
            <v>210</v>
          </cell>
          <cell r="U28">
            <v>228</v>
          </cell>
          <cell r="V28">
            <v>228</v>
          </cell>
          <cell r="W28">
            <v>109</v>
          </cell>
          <cell r="X28">
            <v>184</v>
          </cell>
          <cell r="Y28">
            <v>212</v>
          </cell>
          <cell r="Z28">
            <v>147</v>
          </cell>
          <cell r="AA28">
            <v>0</v>
          </cell>
          <cell r="AB28">
            <v>145</v>
          </cell>
          <cell r="AC28">
            <v>206</v>
          </cell>
          <cell r="AD28">
            <v>201</v>
          </cell>
          <cell r="AE28">
            <v>275</v>
          </cell>
          <cell r="AF28">
            <v>300</v>
          </cell>
          <cell r="AG28">
            <v>393</v>
          </cell>
          <cell r="AH28">
            <v>399</v>
          </cell>
          <cell r="AI28">
            <v>490</v>
          </cell>
          <cell r="AK28">
            <v>17</v>
          </cell>
          <cell r="AL28" t="str">
            <v>Rembang</v>
          </cell>
          <cell r="AN28" t="str">
            <v>Semarang</v>
          </cell>
          <cell r="AO28">
            <v>14</v>
          </cell>
        </row>
        <row r="29">
          <cell r="J29" t="str">
            <v>Madiun</v>
          </cell>
          <cell r="K29">
            <v>581</v>
          </cell>
          <cell r="L29">
            <v>677</v>
          </cell>
          <cell r="M29">
            <v>501</v>
          </cell>
          <cell r="N29">
            <v>707</v>
          </cell>
          <cell r="O29">
            <v>451</v>
          </cell>
          <cell r="P29">
            <v>699</v>
          </cell>
          <cell r="Q29">
            <v>379</v>
          </cell>
          <cell r="R29">
            <v>788</v>
          </cell>
          <cell r="S29">
            <v>375</v>
          </cell>
          <cell r="T29">
            <v>315</v>
          </cell>
          <cell r="U29">
            <v>265</v>
          </cell>
          <cell r="V29">
            <v>245</v>
          </cell>
          <cell r="W29">
            <v>214</v>
          </cell>
          <cell r="X29">
            <v>221</v>
          </cell>
          <cell r="Y29">
            <v>179</v>
          </cell>
          <cell r="Z29">
            <v>114</v>
          </cell>
          <cell r="AA29">
            <v>145</v>
          </cell>
          <cell r="AB29">
            <v>0</v>
          </cell>
          <cell r="AC29">
            <v>81</v>
          </cell>
          <cell r="AD29">
            <v>169</v>
          </cell>
          <cell r="AE29">
            <v>184</v>
          </cell>
          <cell r="AF29">
            <v>222</v>
          </cell>
          <cell r="AG29">
            <v>315</v>
          </cell>
          <cell r="AH29">
            <v>320</v>
          </cell>
          <cell r="AI29">
            <v>412</v>
          </cell>
          <cell r="AK29">
            <v>18</v>
          </cell>
          <cell r="AL29" t="str">
            <v>Madiun</v>
          </cell>
          <cell r="AN29" t="str">
            <v>Serang</v>
          </cell>
          <cell r="AO29">
            <v>9</v>
          </cell>
        </row>
        <row r="30">
          <cell r="J30" t="str">
            <v>Kediri</v>
          </cell>
          <cell r="K30">
            <v>662</v>
          </cell>
          <cell r="L30">
            <v>758</v>
          </cell>
          <cell r="M30">
            <v>562</v>
          </cell>
          <cell r="N30">
            <v>788</v>
          </cell>
          <cell r="O30">
            <v>532</v>
          </cell>
          <cell r="P30">
            <v>780</v>
          </cell>
          <cell r="Q30">
            <v>460</v>
          </cell>
          <cell r="R30">
            <v>869</v>
          </cell>
          <cell r="S30">
            <v>437</v>
          </cell>
          <cell r="T30">
            <v>378</v>
          </cell>
          <cell r="U30">
            <v>326</v>
          </cell>
          <cell r="V30">
            <v>306</v>
          </cell>
          <cell r="W30">
            <v>295</v>
          </cell>
          <cell r="X30">
            <v>83</v>
          </cell>
          <cell r="Y30">
            <v>240</v>
          </cell>
          <cell r="Z30">
            <v>175</v>
          </cell>
          <cell r="AA30">
            <v>206</v>
          </cell>
          <cell r="AB30">
            <v>81</v>
          </cell>
          <cell r="AC30">
            <v>0</v>
          </cell>
          <cell r="AD30">
            <v>124</v>
          </cell>
          <cell r="AE30">
            <v>103</v>
          </cell>
          <cell r="AF30">
            <v>177</v>
          </cell>
          <cell r="AG30">
            <v>270</v>
          </cell>
          <cell r="AH30">
            <v>275</v>
          </cell>
          <cell r="AI30">
            <v>367</v>
          </cell>
          <cell r="AK30">
            <v>19</v>
          </cell>
          <cell r="AL30" t="str">
            <v>Kediri</v>
          </cell>
          <cell r="AN30" t="str">
            <v>Solo</v>
          </cell>
          <cell r="AO30">
            <v>17</v>
          </cell>
        </row>
        <row r="31">
          <cell r="J31" t="str">
            <v>Surabaya</v>
          </cell>
          <cell r="K31">
            <v>675</v>
          </cell>
          <cell r="L31">
            <v>771</v>
          </cell>
          <cell r="M31">
            <v>849</v>
          </cell>
          <cell r="N31">
            <v>801</v>
          </cell>
          <cell r="O31">
            <v>545</v>
          </cell>
          <cell r="P31">
            <v>793</v>
          </cell>
          <cell r="Q31">
            <v>473</v>
          </cell>
          <cell r="R31">
            <v>882</v>
          </cell>
          <cell r="S31">
            <v>523</v>
          </cell>
          <cell r="T31">
            <v>409</v>
          </cell>
          <cell r="U31">
            <v>434</v>
          </cell>
          <cell r="V31">
            <v>393</v>
          </cell>
          <cell r="W31">
            <v>308</v>
          </cell>
          <cell r="X31">
            <v>370</v>
          </cell>
          <cell r="Y31">
            <v>427</v>
          </cell>
          <cell r="Z31">
            <v>282</v>
          </cell>
          <cell r="AA31">
            <v>201</v>
          </cell>
          <cell r="AB31">
            <v>169</v>
          </cell>
          <cell r="AC31">
            <v>124</v>
          </cell>
          <cell r="AD31">
            <v>0</v>
          </cell>
          <cell r="AE31">
            <v>89</v>
          </cell>
          <cell r="AF31">
            <v>99</v>
          </cell>
          <cell r="AG31">
            <v>192</v>
          </cell>
          <cell r="AH31">
            <v>198</v>
          </cell>
          <cell r="AI31">
            <v>289</v>
          </cell>
          <cell r="AK31">
            <v>20</v>
          </cell>
          <cell r="AL31" t="str">
            <v>Surabaya</v>
          </cell>
          <cell r="AN31" t="str">
            <v>Sukabumi</v>
          </cell>
          <cell r="AO31">
            <v>3</v>
          </cell>
        </row>
        <row r="32">
          <cell r="J32" t="str">
            <v>Malang</v>
          </cell>
          <cell r="K32">
            <v>764</v>
          </cell>
          <cell r="L32">
            <v>860</v>
          </cell>
          <cell r="M32">
            <v>682</v>
          </cell>
          <cell r="N32">
            <v>890</v>
          </cell>
          <cell r="O32">
            <v>634</v>
          </cell>
          <cell r="P32">
            <v>882</v>
          </cell>
          <cell r="Q32">
            <v>562</v>
          </cell>
          <cell r="R32">
            <v>971</v>
          </cell>
          <cell r="S32">
            <v>560</v>
          </cell>
          <cell r="T32">
            <v>499</v>
          </cell>
          <cell r="U32">
            <v>449</v>
          </cell>
          <cell r="V32">
            <v>429</v>
          </cell>
          <cell r="W32">
            <v>397</v>
          </cell>
          <cell r="X32">
            <v>406</v>
          </cell>
          <cell r="Y32">
            <v>363</v>
          </cell>
          <cell r="Z32">
            <v>298</v>
          </cell>
          <cell r="AA32">
            <v>275</v>
          </cell>
          <cell r="AB32">
            <v>184</v>
          </cell>
          <cell r="AC32">
            <v>103</v>
          </cell>
          <cell r="AD32">
            <v>89</v>
          </cell>
          <cell r="AE32">
            <v>0</v>
          </cell>
          <cell r="AF32">
            <v>91</v>
          </cell>
          <cell r="AG32">
            <v>184</v>
          </cell>
          <cell r="AH32">
            <v>185</v>
          </cell>
          <cell r="AI32">
            <v>281</v>
          </cell>
          <cell r="AK32">
            <v>21</v>
          </cell>
          <cell r="AL32" t="str">
            <v>Malang</v>
          </cell>
          <cell r="AN32" t="str">
            <v>Surabaya</v>
          </cell>
          <cell r="AO32">
            <v>21</v>
          </cell>
        </row>
        <row r="33">
          <cell r="J33" t="str">
            <v>Probolinggo</v>
          </cell>
          <cell r="K33">
            <v>774</v>
          </cell>
          <cell r="L33">
            <v>870</v>
          </cell>
          <cell r="M33">
            <v>702</v>
          </cell>
          <cell r="N33">
            <v>900</v>
          </cell>
          <cell r="O33">
            <v>644</v>
          </cell>
          <cell r="P33">
            <v>892</v>
          </cell>
          <cell r="Q33">
            <v>572</v>
          </cell>
          <cell r="R33">
            <v>981</v>
          </cell>
          <cell r="S33">
            <v>598</v>
          </cell>
          <cell r="T33">
            <v>508</v>
          </cell>
          <cell r="U33">
            <v>487</v>
          </cell>
          <cell r="V33">
            <v>445</v>
          </cell>
          <cell r="W33">
            <v>408</v>
          </cell>
          <cell r="X33">
            <v>443</v>
          </cell>
          <cell r="Y33">
            <v>381</v>
          </cell>
          <cell r="Z33">
            <v>316</v>
          </cell>
          <cell r="AA33">
            <v>300</v>
          </cell>
          <cell r="AB33">
            <v>222</v>
          </cell>
          <cell r="AC33">
            <v>177</v>
          </cell>
          <cell r="AD33">
            <v>99</v>
          </cell>
          <cell r="AE33">
            <v>91</v>
          </cell>
          <cell r="AF33">
            <v>0</v>
          </cell>
          <cell r="AG33">
            <v>93</v>
          </cell>
          <cell r="AH33">
            <v>99</v>
          </cell>
          <cell r="AI33">
            <v>190</v>
          </cell>
          <cell r="AK33">
            <v>22</v>
          </cell>
          <cell r="AL33" t="str">
            <v>Probolinggo</v>
          </cell>
          <cell r="AN33" t="str">
            <v>Tasikmalaya</v>
          </cell>
          <cell r="AO33">
            <v>4</v>
          </cell>
        </row>
        <row r="34">
          <cell r="J34" t="str">
            <v>Bondowoso</v>
          </cell>
          <cell r="K34">
            <v>869</v>
          </cell>
          <cell r="L34">
            <v>965</v>
          </cell>
          <cell r="M34">
            <v>796</v>
          </cell>
          <cell r="N34">
            <v>993</v>
          </cell>
          <cell r="O34">
            <v>739</v>
          </cell>
          <cell r="P34">
            <v>985</v>
          </cell>
          <cell r="Q34">
            <v>665</v>
          </cell>
          <cell r="R34">
            <v>1074</v>
          </cell>
          <cell r="S34">
            <v>671</v>
          </cell>
          <cell r="T34">
            <v>601</v>
          </cell>
          <cell r="U34">
            <v>560</v>
          </cell>
          <cell r="V34">
            <v>540</v>
          </cell>
          <cell r="W34">
            <v>500</v>
          </cell>
          <cell r="X34">
            <v>517</v>
          </cell>
          <cell r="Y34">
            <v>474</v>
          </cell>
          <cell r="Z34">
            <v>409</v>
          </cell>
          <cell r="AA34">
            <v>393</v>
          </cell>
          <cell r="AB34">
            <v>315</v>
          </cell>
          <cell r="AC34">
            <v>270</v>
          </cell>
          <cell r="AD34">
            <v>192</v>
          </cell>
          <cell r="AE34">
            <v>184</v>
          </cell>
          <cell r="AF34">
            <v>93</v>
          </cell>
          <cell r="AG34">
            <v>0</v>
          </cell>
          <cell r="AH34">
            <v>31</v>
          </cell>
          <cell r="AI34">
            <v>128</v>
          </cell>
          <cell r="AK34">
            <v>23</v>
          </cell>
          <cell r="AL34" t="str">
            <v>Bondowoso</v>
          </cell>
          <cell r="AN34" t="str">
            <v>Tegal</v>
          </cell>
          <cell r="AO34">
            <v>8</v>
          </cell>
        </row>
        <row r="35">
          <cell r="J35" t="str">
            <v>Jember</v>
          </cell>
          <cell r="K35">
            <v>873</v>
          </cell>
          <cell r="L35">
            <v>969</v>
          </cell>
          <cell r="M35">
            <v>801</v>
          </cell>
          <cell r="N35">
            <v>999</v>
          </cell>
          <cell r="O35">
            <v>743</v>
          </cell>
          <cell r="P35">
            <v>991</v>
          </cell>
          <cell r="Q35">
            <v>671</v>
          </cell>
          <cell r="R35">
            <v>1080</v>
          </cell>
          <cell r="S35">
            <v>695</v>
          </cell>
          <cell r="T35">
            <v>607</v>
          </cell>
          <cell r="U35">
            <v>565</v>
          </cell>
          <cell r="V35">
            <v>545</v>
          </cell>
          <cell r="W35">
            <v>506</v>
          </cell>
          <cell r="X35">
            <v>522</v>
          </cell>
          <cell r="Y35">
            <v>479</v>
          </cell>
          <cell r="Z35">
            <v>414</v>
          </cell>
          <cell r="AA35">
            <v>399</v>
          </cell>
          <cell r="AB35">
            <v>320</v>
          </cell>
          <cell r="AC35">
            <v>275</v>
          </cell>
          <cell r="AD35">
            <v>198</v>
          </cell>
          <cell r="AE35">
            <v>185</v>
          </cell>
          <cell r="AF35">
            <v>99</v>
          </cell>
          <cell r="AG35">
            <v>31</v>
          </cell>
          <cell r="AH35">
            <v>0</v>
          </cell>
          <cell r="AI35">
            <v>104</v>
          </cell>
          <cell r="AK35">
            <v>24</v>
          </cell>
          <cell r="AL35" t="str">
            <v>Jember</v>
          </cell>
          <cell r="AN35" t="str">
            <v>Wonosobo</v>
          </cell>
          <cell r="AO35">
            <v>12</v>
          </cell>
        </row>
        <row r="36">
          <cell r="J36" t="str">
            <v>Banyuwangi</v>
          </cell>
          <cell r="K36">
            <v>964</v>
          </cell>
          <cell r="L36">
            <v>1060</v>
          </cell>
          <cell r="M36">
            <v>893</v>
          </cell>
          <cell r="N36">
            <v>1090</v>
          </cell>
          <cell r="O36">
            <v>834</v>
          </cell>
          <cell r="P36">
            <v>1082</v>
          </cell>
          <cell r="Q36">
            <v>762</v>
          </cell>
          <cell r="R36">
            <v>1117</v>
          </cell>
          <cell r="S36">
            <v>768</v>
          </cell>
          <cell r="T36">
            <v>698</v>
          </cell>
          <cell r="U36">
            <v>678</v>
          </cell>
          <cell r="V36">
            <v>637</v>
          </cell>
          <cell r="W36">
            <v>597</v>
          </cell>
          <cell r="X36">
            <v>633</v>
          </cell>
          <cell r="Y36">
            <v>571</v>
          </cell>
          <cell r="Z36">
            <v>506</v>
          </cell>
          <cell r="AA36">
            <v>490</v>
          </cell>
          <cell r="AB36">
            <v>412</v>
          </cell>
          <cell r="AC36">
            <v>367</v>
          </cell>
          <cell r="AD36">
            <v>289</v>
          </cell>
          <cell r="AE36">
            <v>281</v>
          </cell>
          <cell r="AF36">
            <v>190</v>
          </cell>
          <cell r="AG36">
            <v>128</v>
          </cell>
          <cell r="AH36">
            <v>104</v>
          </cell>
          <cell r="AI36">
            <v>0</v>
          </cell>
          <cell r="AK36">
            <v>25</v>
          </cell>
          <cell r="AL36" t="str">
            <v>Banyuwangi</v>
          </cell>
          <cell r="AN36" t="str">
            <v>Yogyakarta</v>
          </cell>
          <cell r="AO36">
            <v>16</v>
          </cell>
        </row>
      </sheetData>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ASUS1"/>
      <sheetName val="KASUS2"/>
      <sheetName val="KASUS3"/>
      <sheetName val="KASUS4"/>
      <sheetName val="KASUS5"/>
      <sheetName val="KASUS6"/>
      <sheetName val="KASUS7"/>
      <sheetName val="KASUS8"/>
      <sheetName val="KASUS9"/>
      <sheetName val="KASUS10"/>
      <sheetName val="KASUS11"/>
      <sheetName val="KASUS12"/>
      <sheetName val="KASUS13"/>
      <sheetName val="KASUS14"/>
      <sheetName val="KASUS15"/>
    </sheetNames>
    <sheetDataSet>
      <sheetData sheetId="0" refreshError="1"/>
      <sheetData sheetId="1">
        <row r="4">
          <cell r="D4" t="str">
            <v>C-</v>
          </cell>
        </row>
        <row r="5">
          <cell r="D5" t="str">
            <v>C+</v>
          </cell>
        </row>
        <row r="6">
          <cell r="D6" t="str">
            <v>D</v>
          </cell>
        </row>
        <row r="7">
          <cell r="D7" t="str">
            <v>C+</v>
          </cell>
        </row>
        <row r="8">
          <cell r="D8" t="str">
            <v>B+</v>
          </cell>
        </row>
        <row r="9">
          <cell r="D9" t="str">
            <v>B</v>
          </cell>
        </row>
        <row r="10">
          <cell r="D10" t="str">
            <v>A</v>
          </cell>
        </row>
        <row r="11">
          <cell r="D11" t="str">
            <v>B-</v>
          </cell>
        </row>
        <row r="12">
          <cell r="D12" t="str">
            <v>C</v>
          </cell>
        </row>
        <row r="13">
          <cell r="D13" t="str">
            <v>C</v>
          </cell>
        </row>
        <row r="14">
          <cell r="D14" t="str">
            <v>B</v>
          </cell>
        </row>
        <row r="15">
          <cell r="D15" t="str">
            <v>B-</v>
          </cell>
        </row>
        <row r="16">
          <cell r="D16" t="str">
            <v>E</v>
          </cell>
        </row>
        <row r="17">
          <cell r="D17" t="str">
            <v>B</v>
          </cell>
        </row>
        <row r="18">
          <cell r="D18" t="str">
            <v>B-</v>
          </cell>
        </row>
        <row r="19">
          <cell r="D19" t="str">
            <v>B+</v>
          </cell>
        </row>
        <row r="20">
          <cell r="D20" t="str">
            <v>A-</v>
          </cell>
        </row>
        <row r="21">
          <cell r="D21" t="str">
            <v>C</v>
          </cell>
        </row>
        <row r="22">
          <cell r="D22" t="str">
            <v>B+</v>
          </cell>
        </row>
        <row r="23">
          <cell r="D23" t="str">
            <v>C</v>
          </cell>
        </row>
        <row r="24">
          <cell r="D24" t="str">
            <v>B-</v>
          </cell>
        </row>
        <row r="25">
          <cell r="D25" t="str">
            <v>B</v>
          </cell>
        </row>
        <row r="26">
          <cell r="D26" t="str">
            <v>B-</v>
          </cell>
        </row>
        <row r="27">
          <cell r="D27" t="str">
            <v>A</v>
          </cell>
        </row>
        <row r="28">
          <cell r="D28" t="str">
            <v>A-</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ct value"/>
      <sheetName val="lookup to left"/>
      <sheetName val="case sensitive"/>
      <sheetName val="multiple tables"/>
      <sheetName val="grade lookup"/>
      <sheetName val="GPA"/>
      <sheetName val="2-way lookup"/>
      <sheetName val="2-column lookup"/>
      <sheetName val="cell address"/>
      <sheetName val="closest match"/>
      <sheetName val="interpolated"/>
      <sheetName val="lookup_trend"/>
    </sheetNames>
    <sheetDataSet>
      <sheetData sheetId="0">
        <row r="1">
          <cell r="C1" t="str">
            <v>Employee Number</v>
          </cell>
        </row>
      </sheetData>
      <sheetData sheetId="1">
        <row r="1">
          <cell r="G1" t="str">
            <v>Hardy</v>
          </cell>
        </row>
      </sheetData>
      <sheetData sheetId="2">
        <row r="1">
          <cell r="B1" t="str">
            <v>DOG</v>
          </cell>
        </row>
      </sheetData>
      <sheetData sheetId="3"/>
      <sheetData sheetId="4">
        <row r="2">
          <cell r="E2">
            <v>0</v>
          </cell>
        </row>
      </sheetData>
      <sheetData sheetId="5">
        <row r="2">
          <cell r="B2">
            <v>3</v>
          </cell>
        </row>
      </sheetData>
      <sheetData sheetId="6">
        <row r="1">
          <cell r="B1" t="str">
            <v>July</v>
          </cell>
        </row>
      </sheetData>
      <sheetData sheetId="7">
        <row r="1">
          <cell r="B1" t="str">
            <v>Jeep</v>
          </cell>
        </row>
      </sheetData>
      <sheetData sheetId="8"/>
      <sheetData sheetId="9">
        <row r="2">
          <cell r="B2">
            <v>9101</v>
          </cell>
        </row>
      </sheetData>
      <sheetData sheetId="10"/>
      <sheetData sheetId="11">
        <row r="2">
          <cell r="D2">
            <v>1</v>
          </cell>
        </row>
        <row r="3">
          <cell r="D3">
            <v>2</v>
          </cell>
        </row>
        <row r="4">
          <cell r="D4">
            <v>4</v>
          </cell>
        </row>
        <row r="5">
          <cell r="D5">
            <v>5</v>
          </cell>
        </row>
        <row r="6">
          <cell r="D6">
            <v>8</v>
          </cell>
        </row>
        <row r="7">
          <cell r="D7">
            <v>9</v>
          </cell>
        </row>
        <row r="8">
          <cell r="D8">
            <v>10</v>
          </cell>
        </row>
        <row r="9">
          <cell r="D9">
            <v>11</v>
          </cell>
        </row>
        <row r="10">
          <cell r="D10">
            <v>12</v>
          </cell>
        </row>
        <row r="11">
          <cell r="D11">
            <v>13</v>
          </cell>
        </row>
        <row r="12">
          <cell r="D12">
            <v>15</v>
          </cell>
        </row>
        <row r="13">
          <cell r="D13">
            <v>16</v>
          </cell>
        </row>
        <row r="14">
          <cell r="D14">
            <v>20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2.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12.xml.rels><?xml version="1.0" encoding="UTF-8" standalone="yes"?>
<Relationships xmlns="http://schemas.openxmlformats.org/package/2006/relationships"><Relationship Id="rId3" Type="http://schemas.openxmlformats.org/officeDocument/2006/relationships/ctrlProp" Target="../ctrlProps/ctrlProp10.xml"/><Relationship Id="rId2" Type="http://schemas.openxmlformats.org/officeDocument/2006/relationships/vmlDrawing" Target="../drawings/vmlDrawing6.vml"/><Relationship Id="rId1" Type="http://schemas.openxmlformats.org/officeDocument/2006/relationships/drawing" Target="../drawings/drawing7.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3.bin"/><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_rels/sheet15.xml.rels><?xml version="1.0" encoding="UTF-8" standalone="yes"?>
<Relationships xmlns="http://schemas.openxmlformats.org/package/2006/relationships"><Relationship Id="rId3" Type="http://schemas.openxmlformats.org/officeDocument/2006/relationships/ctrlProp" Target="../ctrlProps/ctrlProp13.xml"/><Relationship Id="rId2" Type="http://schemas.openxmlformats.org/officeDocument/2006/relationships/vmlDrawing" Target="../drawings/vmlDrawing8.vml"/><Relationship Id="rId1" Type="http://schemas.openxmlformats.org/officeDocument/2006/relationships/drawing" Target="../drawings/drawing9.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_rels/sheet16.xml.rels><?xml version="1.0" encoding="UTF-8" standalone="yes"?>
<Relationships xmlns="http://schemas.openxmlformats.org/package/2006/relationships"><Relationship Id="rId3" Type="http://schemas.openxmlformats.org/officeDocument/2006/relationships/ctrlProp" Target="../ctrlProps/ctrlProp16.xml"/><Relationship Id="rId2" Type="http://schemas.openxmlformats.org/officeDocument/2006/relationships/vmlDrawing" Target="../drawings/vmlDrawing9.vml"/><Relationship Id="rId1" Type="http://schemas.openxmlformats.org/officeDocument/2006/relationships/drawing" Target="../drawings/drawing10.xml"/></Relationships>
</file>

<file path=xl/worksheets/_rels/sheet19.xml.rels><?xml version="1.0" encoding="UTF-8" standalone="yes"?>
<Relationships xmlns="http://schemas.openxmlformats.org/package/2006/relationships"><Relationship Id="rId3" Type="http://schemas.openxmlformats.org/officeDocument/2006/relationships/ctrlProp" Target="../ctrlProps/ctrlProp17.xml"/><Relationship Id="rId2" Type="http://schemas.openxmlformats.org/officeDocument/2006/relationships/vmlDrawing" Target="../drawings/vmlDrawing10.vml"/><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trlProp" Target="../ctrlProps/ctrlProp21.xml"/><Relationship Id="rId2" Type="http://schemas.openxmlformats.org/officeDocument/2006/relationships/drawing" Target="../drawings/drawing12.xml"/><Relationship Id="rId1" Type="http://schemas.openxmlformats.org/officeDocument/2006/relationships/printerSettings" Target="../printerSettings/printerSettings5.bin"/><Relationship Id="rId6" Type="http://schemas.openxmlformats.org/officeDocument/2006/relationships/ctrlProp" Target="../ctrlProps/ctrlProp20.xml"/><Relationship Id="rId5" Type="http://schemas.openxmlformats.org/officeDocument/2006/relationships/ctrlProp" Target="../ctrlProps/ctrlProp19.xml"/><Relationship Id="rId4" Type="http://schemas.openxmlformats.org/officeDocument/2006/relationships/ctrlProp" Target="../ctrlProps/ctrlProp18.xml"/></Relationships>
</file>

<file path=xl/worksheets/_rels/sheet22.xml.rels><?xml version="1.0" encoding="UTF-8" standalone="yes"?>
<Relationships xmlns="http://schemas.openxmlformats.org/package/2006/relationships"><Relationship Id="rId3" Type="http://schemas.openxmlformats.org/officeDocument/2006/relationships/ctrlProp" Target="../ctrlProps/ctrlProp22.xml"/><Relationship Id="rId2" Type="http://schemas.openxmlformats.org/officeDocument/2006/relationships/vmlDrawing" Target="../drawings/vmlDrawing12.vml"/><Relationship Id="rId1" Type="http://schemas.openxmlformats.org/officeDocument/2006/relationships/drawing" Target="../drawings/drawing13.xml"/></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4.xml"/><Relationship Id="rId1" Type="http://schemas.openxmlformats.org/officeDocument/2006/relationships/printerSettings" Target="../printerSettings/printerSettings6.bin"/><Relationship Id="rId4" Type="http://schemas.openxmlformats.org/officeDocument/2006/relationships/ctrlProp" Target="../ctrlProps/ctrlProp23.xml"/></Relationships>
</file>

<file path=xl/worksheets/_rels/sheet24.xml.rels><?xml version="1.0" encoding="UTF-8" standalone="yes"?>
<Relationships xmlns="http://schemas.openxmlformats.org/package/2006/relationships"><Relationship Id="rId3" Type="http://schemas.openxmlformats.org/officeDocument/2006/relationships/ctrlProp" Target="../ctrlProps/ctrlProp24.xml"/><Relationship Id="rId2" Type="http://schemas.openxmlformats.org/officeDocument/2006/relationships/vmlDrawing" Target="../drawings/vmlDrawing14.vml"/><Relationship Id="rId1" Type="http://schemas.openxmlformats.org/officeDocument/2006/relationships/drawing" Target="../drawings/drawing15.xml"/><Relationship Id="rId4" Type="http://schemas.openxmlformats.org/officeDocument/2006/relationships/ctrlProp" Target="../ctrlProps/ctrlProp25.xml"/></Relationships>
</file>

<file path=xl/worksheets/_rels/sheet25.xml.rels><?xml version="1.0" encoding="UTF-8" standalone="yes"?>
<Relationships xmlns="http://schemas.openxmlformats.org/package/2006/relationships"><Relationship Id="rId3" Type="http://schemas.openxmlformats.org/officeDocument/2006/relationships/ctrlProp" Target="../ctrlProps/ctrlProp26.xml"/><Relationship Id="rId2" Type="http://schemas.openxmlformats.org/officeDocument/2006/relationships/vmlDrawing" Target="../drawings/vmlDrawing15.vml"/><Relationship Id="rId1" Type="http://schemas.openxmlformats.org/officeDocument/2006/relationships/drawing" Target="../drawings/drawing16.xml"/><Relationship Id="rId5" Type="http://schemas.openxmlformats.org/officeDocument/2006/relationships/ctrlProp" Target="../ctrlProps/ctrlProp28.xml"/><Relationship Id="rId4" Type="http://schemas.openxmlformats.org/officeDocument/2006/relationships/ctrlProp" Target="../ctrlProps/ctrlProp27.xml"/></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7.xml"/><Relationship Id="rId1" Type="http://schemas.openxmlformats.org/officeDocument/2006/relationships/printerSettings" Target="../printerSettings/printerSettings7.bin"/><Relationship Id="rId5" Type="http://schemas.openxmlformats.org/officeDocument/2006/relationships/ctrlProp" Target="../ctrlProps/ctrlProp30.xml"/><Relationship Id="rId4" Type="http://schemas.openxmlformats.org/officeDocument/2006/relationships/ctrlProp" Target="../ctrlProps/ctrlProp29.xml"/></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8.xml"/><Relationship Id="rId1" Type="http://schemas.openxmlformats.org/officeDocument/2006/relationships/printerSettings" Target="../printerSettings/printerSettings8.bin"/><Relationship Id="rId5" Type="http://schemas.openxmlformats.org/officeDocument/2006/relationships/ctrlProp" Target="../ctrlProps/ctrlProp32.xml"/><Relationship Id="rId4" Type="http://schemas.openxmlformats.org/officeDocument/2006/relationships/ctrlProp" Target="../ctrlProps/ctrlProp31.xml"/></Relationships>
</file>

<file path=xl/worksheets/_rels/sheet28.xml.rels><?xml version="1.0" encoding="UTF-8" standalone="yes"?>
<Relationships xmlns="http://schemas.openxmlformats.org/package/2006/relationships"><Relationship Id="rId3" Type="http://schemas.openxmlformats.org/officeDocument/2006/relationships/ctrlProp" Target="../ctrlProps/ctrlProp33.xml"/><Relationship Id="rId2" Type="http://schemas.openxmlformats.org/officeDocument/2006/relationships/vmlDrawing" Target="../drawings/vmlDrawing18.vml"/><Relationship Id="rId1" Type="http://schemas.openxmlformats.org/officeDocument/2006/relationships/drawing" Target="../drawings/drawing19.xml"/></Relationships>
</file>

<file path=xl/worksheets/_rels/sheet29.xml.rels><?xml version="1.0" encoding="UTF-8" standalone="yes"?>
<Relationships xmlns="http://schemas.openxmlformats.org/package/2006/relationships"><Relationship Id="rId3" Type="http://schemas.openxmlformats.org/officeDocument/2006/relationships/ctrlProp" Target="../ctrlProps/ctrlProp34.xml"/><Relationship Id="rId2" Type="http://schemas.openxmlformats.org/officeDocument/2006/relationships/vmlDrawing" Target="../drawings/vmlDrawing19.vml"/><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3" Type="http://schemas.openxmlformats.org/officeDocument/2006/relationships/ctrlProp" Target="../ctrlProps/ctrlProp35.xml"/><Relationship Id="rId2" Type="http://schemas.openxmlformats.org/officeDocument/2006/relationships/vmlDrawing" Target="../drawings/vmlDrawing20.vml"/><Relationship Id="rId1" Type="http://schemas.openxmlformats.org/officeDocument/2006/relationships/drawing" Target="../drawings/drawing2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2.xml"/><Relationship Id="rId2" Type="http://schemas.openxmlformats.org/officeDocument/2006/relationships/vmlDrawing" Target="../drawings/vmlDrawing2.vml"/><Relationship Id="rId1" Type="http://schemas.openxmlformats.org/officeDocument/2006/relationships/drawing" Target="../drawings/drawing3.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8.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3.vml"/><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3" Type="http://schemas.openxmlformats.org/officeDocument/2006/relationships/ctrlProp" Target="../ctrlProps/ctrlProp6.xml"/><Relationship Id="rId2" Type="http://schemas.openxmlformats.org/officeDocument/2006/relationships/vmlDrawing" Target="../drawings/vmlDrawing4.vml"/><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election activeCell="F9" sqref="F9"/>
    </sheetView>
  </sheetViews>
  <sheetFormatPr defaultRowHeight="15" x14ac:dyDescent="0.25"/>
  <cols>
    <col min="1" max="1" width="5.85546875" style="23" customWidth="1"/>
    <col min="2" max="2" width="23.7109375" style="23" customWidth="1"/>
    <col min="3" max="3" width="26.85546875" style="23" customWidth="1"/>
    <col min="4" max="4" width="3.140625" style="23" customWidth="1"/>
    <col min="5" max="5" width="23.140625" style="23" customWidth="1"/>
    <col min="6" max="6" width="23.28515625" style="23" customWidth="1"/>
    <col min="7" max="7" width="5.85546875" style="23" customWidth="1"/>
    <col min="8" max="16384" width="9.140625" style="23"/>
  </cols>
  <sheetData>
    <row r="1" spans="1:6" ht="19.5" customHeight="1" x14ac:dyDescent="0.25"/>
    <row r="2" spans="1:6" ht="18.75" x14ac:dyDescent="0.25">
      <c r="A2" s="27"/>
      <c r="B2" s="28" t="s">
        <v>33</v>
      </c>
      <c r="C2" s="27"/>
      <c r="D2" s="27"/>
      <c r="E2" s="27"/>
    </row>
    <row r="3" spans="1:6" x14ac:dyDescent="0.25">
      <c r="A3" s="27"/>
      <c r="B3" s="269" t="s">
        <v>34</v>
      </c>
      <c r="C3" s="269"/>
      <c r="D3" s="27"/>
      <c r="E3" s="27"/>
    </row>
    <row r="4" spans="1:6" x14ac:dyDescent="0.25">
      <c r="A4" s="27"/>
      <c r="B4" s="269"/>
      <c r="C4" s="269"/>
      <c r="D4" s="27"/>
      <c r="E4" s="27"/>
    </row>
    <row r="5" spans="1:6" x14ac:dyDescent="0.25">
      <c r="A5" s="27"/>
      <c r="B5" s="269"/>
      <c r="C5" s="269"/>
      <c r="D5" s="27"/>
      <c r="E5" s="27"/>
    </row>
    <row r="6" spans="1:6" ht="9" customHeight="1" x14ac:dyDescent="0.25">
      <c r="A6" s="27"/>
      <c r="B6" s="27"/>
      <c r="C6" s="27"/>
      <c r="D6" s="27"/>
      <c r="E6" s="27"/>
    </row>
    <row r="7" spans="1:6" x14ac:dyDescent="0.25">
      <c r="A7" s="27"/>
      <c r="B7" s="29" t="s">
        <v>35</v>
      </c>
      <c r="C7" s="30" t="s">
        <v>36</v>
      </c>
      <c r="D7" s="27"/>
      <c r="E7" s="37" t="str">
        <f>"Idealkan berat badan "&amp;F8&amp;"?"</f>
        <v>Idealkan berat badan MF Alan Pratama?</v>
      </c>
      <c r="F7" s="27"/>
    </row>
    <row r="8" spans="1:6" x14ac:dyDescent="0.25">
      <c r="A8" s="27"/>
      <c r="B8" s="29" t="s">
        <v>37</v>
      </c>
      <c r="C8" s="30" t="s">
        <v>38</v>
      </c>
      <c r="D8" s="31"/>
      <c r="E8" s="38" t="s">
        <v>20</v>
      </c>
      <c r="F8" s="35" t="s">
        <v>234</v>
      </c>
    </row>
    <row r="9" spans="1:6" ht="15" customHeight="1" x14ac:dyDescent="0.25">
      <c r="A9" s="27"/>
      <c r="B9" s="31"/>
      <c r="C9" s="31"/>
      <c r="D9" s="27"/>
      <c r="E9" s="38" t="s">
        <v>51</v>
      </c>
      <c r="F9" s="39">
        <v>170</v>
      </c>
    </row>
    <row r="10" spans="1:6" x14ac:dyDescent="0.25">
      <c r="A10" s="27"/>
      <c r="B10" s="32" t="s">
        <v>39</v>
      </c>
      <c r="C10" s="33" t="s">
        <v>40</v>
      </c>
      <c r="D10" s="27"/>
      <c r="E10" s="38" t="s">
        <v>52</v>
      </c>
      <c r="F10" s="40">
        <v>68</v>
      </c>
    </row>
    <row r="11" spans="1:6" x14ac:dyDescent="0.25">
      <c r="A11" s="27"/>
      <c r="B11" s="34" t="s">
        <v>41</v>
      </c>
      <c r="C11" s="35" t="s">
        <v>42</v>
      </c>
      <c r="D11" s="27"/>
      <c r="E11" s="38" t="s">
        <v>53</v>
      </c>
      <c r="F11" s="41">
        <f>(F9-100)*0.9</f>
        <v>63</v>
      </c>
    </row>
    <row r="12" spans="1:6" x14ac:dyDescent="0.25">
      <c r="A12" s="27"/>
      <c r="B12" s="36" t="s">
        <v>43</v>
      </c>
      <c r="C12" s="35" t="s">
        <v>44</v>
      </c>
      <c r="D12" s="27"/>
      <c r="E12" s="42" t="s">
        <v>68</v>
      </c>
      <c r="F12" s="43" t="s">
        <v>40</v>
      </c>
    </row>
    <row r="13" spans="1:6" x14ac:dyDescent="0.25">
      <c r="A13" s="27"/>
      <c r="B13" s="36" t="s">
        <v>45</v>
      </c>
      <c r="C13" s="35" t="s">
        <v>46</v>
      </c>
      <c r="D13" s="27"/>
      <c r="E13" s="44">
        <f>(F10/(F9*F9))*10000</f>
        <v>23.52941176470588</v>
      </c>
      <c r="F13" s="45" t="str">
        <f>IF(E13&lt;18.5,C11,IF(E13&lt;23,C12,IF(E13&lt;=30,C13,IF(E13&lt;=40,C14,C15))))</f>
        <v>Kelebihan Berat Badan</v>
      </c>
    </row>
    <row r="14" spans="1:6" x14ac:dyDescent="0.25">
      <c r="A14" s="27"/>
      <c r="B14" s="36" t="s">
        <v>47</v>
      </c>
      <c r="C14" s="35" t="s">
        <v>48</v>
      </c>
      <c r="D14" s="27"/>
      <c r="E14" s="3" t="s">
        <v>54</v>
      </c>
      <c r="F14" s="46" t="str">
        <f>IF(E13&lt;18.5,"Tambah",IF(E13&lt;=22.99,"Pertahankan","Kurangi"))&amp;" berat badan"</f>
        <v>Kurangi berat badan</v>
      </c>
    </row>
    <row r="15" spans="1:6" x14ac:dyDescent="0.25">
      <c r="A15" s="27"/>
      <c r="B15" s="36" t="s">
        <v>49</v>
      </c>
      <c r="C15" s="35" t="s">
        <v>50</v>
      </c>
      <c r="D15" s="27"/>
      <c r="E15" s="3" t="s">
        <v>55</v>
      </c>
      <c r="F15" s="46" t="str">
        <f>TEXT(18.5*(F10/E13),"#,00")&amp;" kg - "&amp;TEXT(22.99*(F10/E13),"#,00")&amp;" kg"</f>
        <v>53,47 kg - 66,44 kg</v>
      </c>
    </row>
    <row r="16" spans="1:6" ht="19.5" customHeight="1" x14ac:dyDescent="0.25"/>
  </sheetData>
  <mergeCells count="1">
    <mergeCell ref="B3:C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7"/>
  <sheetViews>
    <sheetView showGridLines="0" workbookViewId="0">
      <selection activeCell="B6" sqref="B6:C6"/>
    </sheetView>
  </sheetViews>
  <sheetFormatPr defaultRowHeight="15" x14ac:dyDescent="0.25"/>
  <cols>
    <col min="1" max="1" width="5.85546875" style="1" customWidth="1"/>
    <col min="2" max="2" width="17.85546875" style="1" customWidth="1"/>
    <col min="3" max="3" width="19.7109375" style="1" customWidth="1"/>
    <col min="4" max="4" width="5.85546875" style="1" customWidth="1"/>
    <col min="5" max="16384" width="9.140625" style="1"/>
  </cols>
  <sheetData>
    <row r="1" spans="2:3" ht="19.5" customHeight="1" x14ac:dyDescent="0.25"/>
    <row r="2" spans="2:3" ht="18.75" x14ac:dyDescent="0.25">
      <c r="B2" s="2" t="s">
        <v>76</v>
      </c>
    </row>
    <row r="3" spans="2:3" ht="16.5" customHeight="1" x14ac:dyDescent="0.25">
      <c r="B3" s="56" t="s">
        <v>77</v>
      </c>
      <c r="C3" s="70">
        <v>43164</v>
      </c>
    </row>
    <row r="4" spans="2:3" ht="16.5" customHeight="1" x14ac:dyDescent="0.25">
      <c r="B4" s="57" t="s">
        <v>78</v>
      </c>
      <c r="C4" s="76">
        <v>43315</v>
      </c>
    </row>
    <row r="5" spans="2:3" ht="16.5" customHeight="1" x14ac:dyDescent="0.25">
      <c r="B5" s="229" t="s">
        <v>12</v>
      </c>
      <c r="C5" s="99">
        <f>C4-C3-1</f>
        <v>150</v>
      </c>
    </row>
    <row r="6" spans="2:3" ht="46.5" customHeight="1" x14ac:dyDescent="0.25">
      <c r="B6" s="280" t="str">
        <f>"Hari kerja yang dimulai tanggal "&amp;TEXT(C3,"dd mmmm yyy")&amp;" selama "&amp;C4-C3-1&amp;" hari, berakhir di tanggal "&amp;TEXT(C4,"mm dddd yyy")</f>
        <v>Hari kerja yang dimulai tanggal 05 Maret 2018 selama 150 hari, berakhir di tanggal 08 Jumat 2018</v>
      </c>
      <c r="C6" s="280"/>
    </row>
    <row r="7" spans="2:3" ht="19.5" customHeight="1" x14ac:dyDescent="0.25"/>
  </sheetData>
  <mergeCells count="1">
    <mergeCell ref="B6:C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8"/>
  <sheetViews>
    <sheetView showGridLines="0" workbookViewId="0">
      <selection activeCell="B7" sqref="B7:C7"/>
    </sheetView>
  </sheetViews>
  <sheetFormatPr defaultRowHeight="15" x14ac:dyDescent="0.25"/>
  <cols>
    <col min="1" max="1" width="5.85546875" style="1" customWidth="1"/>
    <col min="2" max="2" width="24.42578125" style="1" customWidth="1"/>
    <col min="3" max="3" width="19.7109375" style="1" customWidth="1"/>
    <col min="4" max="4" width="5.85546875" style="1" customWidth="1"/>
    <col min="5" max="16384" width="9.140625" style="1"/>
  </cols>
  <sheetData>
    <row r="1" spans="1:3" ht="19.5" customHeight="1" x14ac:dyDescent="0.25"/>
    <row r="2" spans="1:3" ht="18.75" x14ac:dyDescent="0.25">
      <c r="B2" s="2" t="s">
        <v>76</v>
      </c>
    </row>
    <row r="3" spans="1:3" ht="16.5" customHeight="1" x14ac:dyDescent="0.25">
      <c r="A3" s="68">
        <v>4</v>
      </c>
      <c r="B3" s="3" t="s">
        <v>77</v>
      </c>
      <c r="C3" s="70">
        <f>A3+43100</f>
        <v>43104</v>
      </c>
    </row>
    <row r="4" spans="1:3" ht="16.5" customHeight="1" x14ac:dyDescent="0.25">
      <c r="A4" s="68">
        <v>18</v>
      </c>
      <c r="B4" s="3" t="s">
        <v>78</v>
      </c>
      <c r="C4" s="70">
        <f>A4+43100</f>
        <v>43118</v>
      </c>
    </row>
    <row r="5" spans="1:3" ht="16.5" customHeight="1" x14ac:dyDescent="0.25">
      <c r="A5" s="68"/>
      <c r="B5" s="75" t="s">
        <v>79</v>
      </c>
      <c r="C5" s="78">
        <v>2</v>
      </c>
    </row>
    <row r="6" spans="1:3" ht="16.5" customHeight="1" x14ac:dyDescent="0.25">
      <c r="B6" s="230" t="s">
        <v>12</v>
      </c>
      <c r="C6" s="99">
        <f>C4-C3-C5+1</f>
        <v>13</v>
      </c>
    </row>
    <row r="7" spans="1:3" ht="51.75" customHeight="1" x14ac:dyDescent="0.25">
      <c r="B7" s="280" t="str">
        <f>"Hari kerja yang dimulai tanggal "&amp;TEXT(C3,"dd mmmm yyy")&amp;" dan berakhir di tanggal "&amp;TEXT(C4,"dd mmmm yyy")&amp;", dengan libur "&amp;C5&amp;" hari, hasilnya selama "&amp;C4-C3-1-C5&amp;" hari"</f>
        <v>Hari kerja yang dimulai tanggal 04 Januari 2018 dan berakhir di tanggal 18 Januari 2018, dengan libur 2 hari, hasilnya selama 11 hari</v>
      </c>
      <c r="C7" s="280"/>
    </row>
    <row r="8" spans="1:3" ht="19.5" customHeight="1" x14ac:dyDescent="0.25"/>
  </sheetData>
  <mergeCells count="1">
    <mergeCell ref="B7:C7"/>
  </mergeCells>
  <pageMargins left="0.7" right="0.7" top="0.75" bottom="0.75" header="0.3" footer="0.3"/>
  <pageSetup paperSize="9" orientation="portrait" horizontalDpi="0"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Scroll Bar 1">
              <controlPr defaultSize="0" autoPict="0">
                <anchor moveWithCells="1">
                  <from>
                    <xdr:col>1</xdr:col>
                    <xdr:colOff>1076325</xdr:colOff>
                    <xdr:row>4</xdr:row>
                    <xdr:rowOff>19050</xdr:rowOff>
                  </from>
                  <to>
                    <xdr:col>1</xdr:col>
                    <xdr:colOff>1562100</xdr:colOff>
                    <xdr:row>4</xdr:row>
                    <xdr:rowOff>180975</xdr:rowOff>
                  </to>
                </anchor>
              </controlPr>
            </control>
          </mc:Choice>
        </mc:AlternateContent>
        <mc:AlternateContent xmlns:mc="http://schemas.openxmlformats.org/markup-compatibility/2006">
          <mc:Choice Requires="x14">
            <control shapeId="9219" r:id="rId5" name="Scroll Bar 3">
              <controlPr defaultSize="0" autoPict="0">
                <anchor moveWithCells="1">
                  <from>
                    <xdr:col>1</xdr:col>
                    <xdr:colOff>1076325</xdr:colOff>
                    <xdr:row>3</xdr:row>
                    <xdr:rowOff>28575</xdr:rowOff>
                  </from>
                  <to>
                    <xdr:col>1</xdr:col>
                    <xdr:colOff>1562100</xdr:colOff>
                    <xdr:row>3</xdr:row>
                    <xdr:rowOff>190500</xdr:rowOff>
                  </to>
                </anchor>
              </controlPr>
            </control>
          </mc:Choice>
        </mc:AlternateContent>
        <mc:AlternateContent xmlns:mc="http://schemas.openxmlformats.org/markup-compatibility/2006">
          <mc:Choice Requires="x14">
            <control shapeId="9220" r:id="rId6" name="Scroll Bar 4">
              <controlPr defaultSize="0" autoPict="0">
                <anchor moveWithCells="1">
                  <from>
                    <xdr:col>1</xdr:col>
                    <xdr:colOff>1076325</xdr:colOff>
                    <xdr:row>2</xdr:row>
                    <xdr:rowOff>38100</xdr:rowOff>
                  </from>
                  <to>
                    <xdr:col>1</xdr:col>
                    <xdr:colOff>1562100</xdr:colOff>
                    <xdr:row>2</xdr:row>
                    <xdr:rowOff>200025</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7"/>
  <sheetViews>
    <sheetView showGridLines="0" workbookViewId="0">
      <selection activeCell="E3" sqref="E3:E5"/>
    </sheetView>
  </sheetViews>
  <sheetFormatPr defaultRowHeight="15" x14ac:dyDescent="0.25"/>
  <cols>
    <col min="1" max="1" width="5.85546875" style="1" customWidth="1"/>
    <col min="2" max="2" width="20.42578125" style="1" customWidth="1"/>
    <col min="3" max="3" width="20.5703125" style="1" customWidth="1"/>
    <col min="4" max="4" width="3" style="1" customWidth="1"/>
    <col min="5" max="5" width="42" style="1" customWidth="1"/>
    <col min="6" max="6" width="5.85546875" style="1" customWidth="1"/>
    <col min="7" max="16384" width="9.140625" style="1"/>
  </cols>
  <sheetData>
    <row r="1" spans="2:5" ht="19.5" customHeight="1" x14ac:dyDescent="0.25"/>
    <row r="2" spans="2:5" ht="18.75" x14ac:dyDescent="0.25">
      <c r="B2" s="2" t="s">
        <v>80</v>
      </c>
    </row>
    <row r="3" spans="2:5" ht="17.25" customHeight="1" x14ac:dyDescent="0.25">
      <c r="B3" s="56" t="s">
        <v>81</v>
      </c>
      <c r="C3" s="64">
        <v>43317</v>
      </c>
      <c r="E3" s="277" t="str">
        <f>"Kontrak kerja yang diawali hari "&amp;TEXT(C3,"dddd, dd mmmm yyy")&amp;" selama "&amp;C4&amp;" hari, akan berakhir di hari "&amp;TEXT(C3+C4-1,"dddd, dd mmmm yyyy")</f>
        <v>Kontrak kerja yang diawali hari Minggu, 05 Agustus 2018 selama 95 hari, akan berakhir di hari Rabu, 07 November 2018</v>
      </c>
    </row>
    <row r="4" spans="2:5" ht="17.25" customHeight="1" x14ac:dyDescent="0.25">
      <c r="B4" s="57" t="s">
        <v>116</v>
      </c>
      <c r="C4" s="79">
        <v>95</v>
      </c>
      <c r="E4" s="277"/>
    </row>
    <row r="5" spans="2:5" ht="17.25" customHeight="1" x14ac:dyDescent="0.25">
      <c r="B5" s="98" t="s">
        <v>82</v>
      </c>
      <c r="C5" s="80">
        <f>(C3+C4)-1</f>
        <v>43411</v>
      </c>
      <c r="E5" s="277"/>
    </row>
    <row r="6" spans="2:5" ht="18.75" customHeight="1" x14ac:dyDescent="0.25"/>
    <row r="7" spans="2:5" x14ac:dyDescent="0.25">
      <c r="D7" s="81"/>
    </row>
  </sheetData>
  <mergeCells count="1">
    <mergeCell ref="E3:E5"/>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43009" r:id="rId3" name="Scroll Bar 1">
              <controlPr defaultSize="0" autoPict="0">
                <anchor moveWithCells="1">
                  <from>
                    <xdr:col>1</xdr:col>
                    <xdr:colOff>742950</xdr:colOff>
                    <xdr:row>3</xdr:row>
                    <xdr:rowOff>19050</xdr:rowOff>
                  </from>
                  <to>
                    <xdr:col>1</xdr:col>
                    <xdr:colOff>1228725</xdr:colOff>
                    <xdr:row>3</xdr:row>
                    <xdr:rowOff>180975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38"/>
  <sheetViews>
    <sheetView showGridLines="0" workbookViewId="0">
      <selection activeCell="D5" sqref="D5"/>
    </sheetView>
  </sheetViews>
  <sheetFormatPr defaultRowHeight="15" x14ac:dyDescent="0.25"/>
  <cols>
    <col min="1" max="1" width="5.85546875" style="82" customWidth="1"/>
    <col min="2" max="2" width="5.7109375" style="82" customWidth="1"/>
    <col min="3" max="3" width="26.28515625" style="82" customWidth="1"/>
    <col min="4" max="4" width="19.85546875" style="82" customWidth="1"/>
    <col min="5" max="5" width="4.140625" style="82" customWidth="1"/>
    <col min="6" max="6" width="19.140625" style="82" customWidth="1"/>
    <col min="7" max="7" width="32.5703125" style="82" customWidth="1"/>
    <col min="8" max="8" width="5.85546875" style="82" customWidth="1"/>
    <col min="9" max="16384" width="9.140625" style="82"/>
  </cols>
  <sheetData>
    <row r="1" spans="2:7" ht="19.5" customHeight="1" x14ac:dyDescent="0.25"/>
    <row r="2" spans="2:7" ht="18.75" x14ac:dyDescent="0.25">
      <c r="B2" s="83" t="s">
        <v>83</v>
      </c>
      <c r="C2" s="83"/>
    </row>
    <row r="3" spans="2:7" ht="16.5" customHeight="1" x14ac:dyDescent="0.25">
      <c r="B3" s="56" t="s">
        <v>84</v>
      </c>
      <c r="C3" s="106"/>
      <c r="D3" s="70">
        <f>43100+E3</f>
        <v>43120</v>
      </c>
      <c r="E3" s="84">
        <v>20</v>
      </c>
      <c r="F3" s="85" t="s">
        <v>107</v>
      </c>
    </row>
    <row r="4" spans="2:7" ht="16.5" customHeight="1" x14ac:dyDescent="0.25">
      <c r="B4" s="57" t="s">
        <v>85</v>
      </c>
      <c r="C4" s="107"/>
      <c r="D4" s="78">
        <v>30</v>
      </c>
      <c r="F4" s="74" t="s">
        <v>60</v>
      </c>
      <c r="G4" s="86" t="s">
        <v>56</v>
      </c>
    </row>
    <row r="5" spans="2:7" ht="16.5" customHeight="1" x14ac:dyDescent="0.25">
      <c r="B5" s="96" t="s">
        <v>86</v>
      </c>
      <c r="C5" s="113"/>
      <c r="D5" s="97">
        <f>WORKDAY(D3,D4,F5:F20)</f>
        <v>43165</v>
      </c>
      <c r="F5" s="63">
        <v>43101</v>
      </c>
      <c r="G5" s="71" t="s">
        <v>108</v>
      </c>
    </row>
    <row r="6" spans="2:7" ht="16.5" customHeight="1" x14ac:dyDescent="0.25">
      <c r="B6" s="281" t="str">
        <f>"Jika hari kerja (Senin s.d. Jumat) yang dimulai tanggal "&amp;TEXT(D3,"dd mmmm yyy")&amp;" selama "&amp;D4&amp;" hari dengan memperhitungkan hari libur nasional, penyelesaian pekerjaan pada tanggal "&amp;TEXT(WORKDAY(D3,D4,F5:F20),"dd mmmm yyy")</f>
        <v>Jika hari kerja (Senin s.d. Jumat) yang dimulai tanggal 20 Januari 2018 selama 30 hari dengan memperhitungkan hari libur nasional, penyelesaian pekerjaan pada tanggal 06 Maret 2018</v>
      </c>
      <c r="C6" s="281"/>
      <c r="D6" s="281"/>
      <c r="F6" s="63">
        <v>43147</v>
      </c>
      <c r="G6" s="71" t="s">
        <v>109</v>
      </c>
    </row>
    <row r="7" spans="2:7" ht="16.5" customHeight="1" x14ac:dyDescent="0.25">
      <c r="B7" s="282"/>
      <c r="C7" s="282"/>
      <c r="D7" s="282"/>
      <c r="F7" s="63">
        <v>43176</v>
      </c>
      <c r="G7" s="71" t="s">
        <v>110</v>
      </c>
    </row>
    <row r="8" spans="2:7" ht="16.5" customHeight="1" x14ac:dyDescent="0.25">
      <c r="B8" s="282"/>
      <c r="C8" s="282"/>
      <c r="D8" s="282"/>
      <c r="F8" s="63">
        <v>43189</v>
      </c>
      <c r="G8" s="71" t="s">
        <v>88</v>
      </c>
    </row>
    <row r="9" spans="2:7" ht="16.5" customHeight="1" x14ac:dyDescent="0.25">
      <c r="B9" s="282"/>
      <c r="C9" s="282"/>
      <c r="D9" s="282"/>
      <c r="F9" s="63">
        <v>43204</v>
      </c>
      <c r="G9" s="71" t="s">
        <v>90</v>
      </c>
    </row>
    <row r="10" spans="2:7" ht="16.5" customHeight="1" x14ac:dyDescent="0.25">
      <c r="B10" s="108"/>
      <c r="C10" s="109"/>
      <c r="D10" s="110"/>
      <c r="F10" s="63">
        <v>43221</v>
      </c>
      <c r="G10" s="71" t="s">
        <v>89</v>
      </c>
    </row>
    <row r="11" spans="2:7" ht="16.5" customHeight="1" x14ac:dyDescent="0.25">
      <c r="B11" s="111"/>
      <c r="C11" s="112"/>
      <c r="D11" s="110"/>
      <c r="F11" s="63">
        <v>43230</v>
      </c>
      <c r="G11" s="73" t="s">
        <v>91</v>
      </c>
    </row>
    <row r="12" spans="2:7" ht="16.5" customHeight="1" x14ac:dyDescent="0.25">
      <c r="B12" s="110"/>
      <c r="C12" s="110"/>
      <c r="D12" s="110"/>
      <c r="F12" s="63">
        <v>43249</v>
      </c>
      <c r="G12" s="71" t="s">
        <v>111</v>
      </c>
    </row>
    <row r="13" spans="2:7" ht="16.5" customHeight="1" x14ac:dyDescent="0.25">
      <c r="F13" s="63">
        <v>43252</v>
      </c>
      <c r="G13" s="71" t="s">
        <v>112</v>
      </c>
    </row>
    <row r="14" spans="2:7" ht="16.5" customHeight="1" x14ac:dyDescent="0.25">
      <c r="F14" s="63">
        <v>43266</v>
      </c>
      <c r="G14" s="71" t="s">
        <v>113</v>
      </c>
    </row>
    <row r="15" spans="2:7" ht="16.5" customHeight="1" x14ac:dyDescent="0.25">
      <c r="F15" s="63">
        <v>43267</v>
      </c>
      <c r="G15" s="71" t="s">
        <v>113</v>
      </c>
    </row>
    <row r="16" spans="2:7" ht="16.5" customHeight="1" x14ac:dyDescent="0.25">
      <c r="F16" s="63">
        <v>43329</v>
      </c>
      <c r="G16" s="71" t="s">
        <v>92</v>
      </c>
    </row>
    <row r="17" spans="6:7" ht="16.5" customHeight="1" x14ac:dyDescent="0.25">
      <c r="F17" s="63">
        <v>43334</v>
      </c>
      <c r="G17" s="71" t="s">
        <v>114</v>
      </c>
    </row>
    <row r="18" spans="6:7" ht="16.5" customHeight="1" x14ac:dyDescent="0.25">
      <c r="F18" s="63">
        <v>43354</v>
      </c>
      <c r="G18" s="71" t="s">
        <v>115</v>
      </c>
    </row>
    <row r="19" spans="6:7" ht="16.5" customHeight="1" x14ac:dyDescent="0.25">
      <c r="F19" s="63">
        <v>43424</v>
      </c>
      <c r="G19" s="71" t="s">
        <v>87</v>
      </c>
    </row>
    <row r="20" spans="6:7" ht="16.5" customHeight="1" x14ac:dyDescent="0.25">
      <c r="F20" s="63">
        <v>43125</v>
      </c>
      <c r="G20" s="71" t="s">
        <v>93</v>
      </c>
    </row>
    <row r="21" spans="6:7" ht="19.5" customHeight="1" x14ac:dyDescent="0.25">
      <c r="F21" s="49"/>
      <c r="G21" s="47"/>
    </row>
    <row r="22" spans="6:7" x14ac:dyDescent="0.25">
      <c r="F22" s="49"/>
      <c r="G22" s="47"/>
    </row>
    <row r="23" spans="6:7" x14ac:dyDescent="0.25">
      <c r="F23" s="49"/>
      <c r="G23" s="47"/>
    </row>
    <row r="24" spans="6:7" x14ac:dyDescent="0.25">
      <c r="F24" s="49"/>
      <c r="G24" s="47"/>
    </row>
    <row r="25" spans="6:7" x14ac:dyDescent="0.25">
      <c r="F25" s="49"/>
      <c r="G25" s="47"/>
    </row>
    <row r="26" spans="6:7" x14ac:dyDescent="0.25">
      <c r="F26" s="49"/>
      <c r="G26" s="47"/>
    </row>
    <row r="27" spans="6:7" x14ac:dyDescent="0.25">
      <c r="F27" s="49"/>
      <c r="G27" s="47"/>
    </row>
    <row r="28" spans="6:7" x14ac:dyDescent="0.25">
      <c r="F28" s="87"/>
    </row>
    <row r="29" spans="6:7" x14ac:dyDescent="0.25">
      <c r="F29" s="87"/>
    </row>
    <row r="30" spans="6:7" x14ac:dyDescent="0.25">
      <c r="F30" s="87"/>
    </row>
    <row r="31" spans="6:7" x14ac:dyDescent="0.25">
      <c r="F31" s="87"/>
    </row>
    <row r="32" spans="6:7" x14ac:dyDescent="0.25">
      <c r="F32" s="87"/>
    </row>
    <row r="33" spans="6:6" x14ac:dyDescent="0.25">
      <c r="F33" s="87"/>
    </row>
    <row r="34" spans="6:6" x14ac:dyDescent="0.25">
      <c r="F34" s="87"/>
    </row>
    <row r="35" spans="6:6" x14ac:dyDescent="0.25">
      <c r="F35" s="87"/>
    </row>
    <row r="36" spans="6:6" x14ac:dyDescent="0.25">
      <c r="F36" s="87"/>
    </row>
    <row r="37" spans="6:6" x14ac:dyDescent="0.25">
      <c r="F37" s="87"/>
    </row>
    <row r="38" spans="6:6" x14ac:dyDescent="0.25">
      <c r="F38" s="87"/>
    </row>
  </sheetData>
  <mergeCells count="1">
    <mergeCell ref="B6:D9"/>
  </mergeCells>
  <pageMargins left="0.7" right="0.7" top="0.75" bottom="0.75" header="0.3" footer="0.3"/>
  <pageSetup paperSize="9" orientation="portrait" horizontalDpi="4294967293"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Scroll Bar 1">
              <controlPr defaultSize="0" autoPict="0">
                <anchor moveWithCells="1">
                  <from>
                    <xdr:col>2</xdr:col>
                    <xdr:colOff>1057275</xdr:colOff>
                    <xdr:row>2</xdr:row>
                    <xdr:rowOff>19050</xdr:rowOff>
                  </from>
                  <to>
                    <xdr:col>2</xdr:col>
                    <xdr:colOff>1543050</xdr:colOff>
                    <xdr:row>2</xdr:row>
                    <xdr:rowOff>180975</xdr:rowOff>
                  </to>
                </anchor>
              </controlPr>
            </control>
          </mc:Choice>
        </mc:AlternateContent>
        <mc:AlternateContent xmlns:mc="http://schemas.openxmlformats.org/markup-compatibility/2006">
          <mc:Choice Requires="x14">
            <control shapeId="10242" r:id="rId5" name="Scroll Bar 2">
              <controlPr defaultSize="0" autoPict="0">
                <anchor moveWithCells="1">
                  <from>
                    <xdr:col>2</xdr:col>
                    <xdr:colOff>1057275</xdr:colOff>
                    <xdr:row>3</xdr:row>
                    <xdr:rowOff>19050</xdr:rowOff>
                  </from>
                  <to>
                    <xdr:col>2</xdr:col>
                    <xdr:colOff>1543050</xdr:colOff>
                    <xdr:row>3</xdr:row>
                    <xdr:rowOff>180975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9"/>
  <sheetViews>
    <sheetView showGridLines="0" workbookViewId="0">
      <selection activeCell="B6" sqref="B6:D8"/>
    </sheetView>
  </sheetViews>
  <sheetFormatPr defaultRowHeight="15" x14ac:dyDescent="0.25"/>
  <cols>
    <col min="1" max="1" width="5.85546875" style="1" customWidth="1"/>
    <col min="2" max="2" width="19" style="1" customWidth="1"/>
    <col min="3" max="3" width="14.5703125" style="1" customWidth="1"/>
    <col min="4" max="4" width="14.85546875" style="1" customWidth="1"/>
    <col min="5" max="5" width="5.85546875" style="1" customWidth="1"/>
    <col min="6" max="16384" width="9.140625" style="1"/>
  </cols>
  <sheetData>
    <row r="1" spans="2:4" ht="19.5" customHeight="1" x14ac:dyDescent="0.25"/>
    <row r="2" spans="2:4" ht="18.75" x14ac:dyDescent="0.25">
      <c r="B2" s="2" t="s">
        <v>225</v>
      </c>
    </row>
    <row r="3" spans="2:4" x14ac:dyDescent="0.25">
      <c r="B3" s="98" t="s">
        <v>227</v>
      </c>
      <c r="C3" s="193">
        <v>43544</v>
      </c>
    </row>
    <row r="4" spans="2:4" x14ac:dyDescent="0.25">
      <c r="B4" s="98" t="s">
        <v>105</v>
      </c>
      <c r="C4" s="193">
        <f ca="1">TODAY()</f>
        <v>43208</v>
      </c>
    </row>
    <row r="5" spans="2:4" x14ac:dyDescent="0.25">
      <c r="B5" s="98" t="s">
        <v>226</v>
      </c>
      <c r="C5" s="200">
        <f ca="1">IF(C3&lt;C4,"ulangi lagi",C3-C4)</f>
        <v>336</v>
      </c>
    </row>
    <row r="6" spans="2:4" x14ac:dyDescent="0.25">
      <c r="B6" s="283" t="str">
        <f ca="1">IF(C3&lt;C4,"","Hari ini "&amp;TEXT(C4,"dddd, dd mmmm yyy")&amp;" s.d. tanggal kegiatan di hari "&amp;TEXT(C3,"dddd, dd mmmm yyy")&amp;", hitung mundur masih "&amp;C3-C4&amp;" hari lagi")</f>
        <v>Hari ini Rabu, 18 April 2018 s.d. tanggal kegiatan di hari Rabu, 20 Maret 2019, hitung mundur masih 336 hari lagi</v>
      </c>
      <c r="C6" s="283"/>
      <c r="D6" s="283"/>
    </row>
    <row r="7" spans="2:4" x14ac:dyDescent="0.25">
      <c r="B7" s="284"/>
      <c r="C7" s="284"/>
      <c r="D7" s="284"/>
    </row>
    <row r="8" spans="2:4" x14ac:dyDescent="0.25">
      <c r="B8" s="284"/>
      <c r="C8" s="284"/>
      <c r="D8" s="284"/>
    </row>
    <row r="9" spans="2:4" ht="19.5" customHeight="1" x14ac:dyDescent="0.25"/>
  </sheetData>
  <mergeCells count="1">
    <mergeCell ref="B6:D8"/>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8"/>
  <sheetViews>
    <sheetView showGridLines="0" workbookViewId="0">
      <selection activeCell="B6" sqref="B6:D7"/>
    </sheetView>
  </sheetViews>
  <sheetFormatPr defaultRowHeight="15" x14ac:dyDescent="0.25"/>
  <cols>
    <col min="1" max="1" width="5.85546875" style="1" customWidth="1"/>
    <col min="2" max="2" width="9.140625" style="1"/>
    <col min="3" max="3" width="15.28515625" style="1" customWidth="1"/>
    <col min="4" max="4" width="13.85546875" style="1" customWidth="1"/>
    <col min="5" max="5" width="3.28515625" style="1" customWidth="1"/>
    <col min="6" max="6" width="20.28515625" style="1" customWidth="1"/>
    <col min="7" max="7" width="5.85546875" style="1" customWidth="1"/>
    <col min="8" max="16384" width="9.140625" style="1"/>
  </cols>
  <sheetData>
    <row r="1" spans="1:6" ht="19.5" customHeight="1" x14ac:dyDescent="0.25"/>
    <row r="2" spans="1:6" ht="18.75" x14ac:dyDescent="0.25">
      <c r="B2" s="2" t="s">
        <v>225</v>
      </c>
    </row>
    <row r="3" spans="1:6" s="47" customFormat="1" ht="18" customHeight="1" x14ac:dyDescent="0.25">
      <c r="A3" s="203">
        <v>5</v>
      </c>
      <c r="B3" s="56" t="s">
        <v>230</v>
      </c>
      <c r="C3" s="56"/>
      <c r="D3" s="201">
        <f>A3/100</f>
        <v>0.05</v>
      </c>
      <c r="F3" s="50" t="str">
        <f ca="1">IF(D4&gt;TODAY(),D4-TODAY()&amp;" hari lagi!","")</f>
        <v>332 hari lagi!</v>
      </c>
    </row>
    <row r="4" spans="1:6" s="47" customFormat="1" ht="18" customHeight="1" x14ac:dyDescent="0.25">
      <c r="A4" s="203">
        <v>440</v>
      </c>
      <c r="B4" s="56" t="s">
        <v>228</v>
      </c>
      <c r="C4" s="56"/>
      <c r="D4" s="73">
        <f>A4+43100</f>
        <v>43540</v>
      </c>
      <c r="F4" s="204" t="str">
        <f ca="1">IF(F3="","","Diskon "&amp;TEXT(D3,"#%"))</f>
        <v>Diskon 5%</v>
      </c>
    </row>
    <row r="5" spans="1:6" s="47" customFormat="1" ht="18" customHeight="1" x14ac:dyDescent="0.25">
      <c r="B5" s="56" t="s">
        <v>229</v>
      </c>
      <c r="C5" s="56"/>
      <c r="D5" s="202">
        <v>5</v>
      </c>
      <c r="F5" s="50" t="str">
        <f ca="1">IF(F4="","",TEXT(D4,"dd mmm")&amp;" s.d. "&amp;TEXT(D4+D5-1,"dd mmm"))</f>
        <v>16 Mar s.d. 20 Mar</v>
      </c>
    </row>
    <row r="6" spans="1:6" x14ac:dyDescent="0.25">
      <c r="B6" s="311" t="str">
        <f ca="1">IF(D4&lt;TODAY(),"",D4-TODAY()&amp;" hari lagi ada diskon "&amp;TEXT(D3,"#%")&amp;", selama periode : "&amp;TEXT(D4,"dd mmmm yyy ")&amp;" s.d. "&amp;TEXT(D4+D5-1,"dd mmmm yyy"))</f>
        <v>332 hari lagi ada diskon 5%, selama periode : 16 Maret 2019  s.d. 20 Maret 2019</v>
      </c>
      <c r="C6" s="311"/>
      <c r="D6" s="311"/>
    </row>
    <row r="7" spans="1:6" x14ac:dyDescent="0.25">
      <c r="B7" s="312"/>
      <c r="C7" s="312"/>
      <c r="D7" s="312"/>
    </row>
    <row r="8" spans="1:6" ht="19.5" customHeight="1" x14ac:dyDescent="0.25"/>
  </sheetData>
  <mergeCells count="1">
    <mergeCell ref="B6:D7"/>
  </mergeCells>
  <conditionalFormatting sqref="F3">
    <cfRule type="notContainsBlanks" dxfId="17" priority="3">
      <formula>LEN(TRIM(F3))&gt;0</formula>
    </cfRule>
  </conditionalFormatting>
  <conditionalFormatting sqref="F5">
    <cfRule type="notContainsBlanks" dxfId="16" priority="2">
      <formula>LEN(TRIM(F5))&gt;0</formula>
    </cfRule>
  </conditionalFormatting>
  <conditionalFormatting sqref="F4">
    <cfRule type="notContainsBlanks" dxfId="15" priority="1">
      <formula>LEN(TRIM(F4))&gt;0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0177" r:id="rId3" name="Scroll Bar 1">
              <controlPr defaultSize="0" autoPict="0">
                <anchor moveWithCells="1">
                  <from>
                    <xdr:col>2</xdr:col>
                    <xdr:colOff>419100</xdr:colOff>
                    <xdr:row>3</xdr:row>
                    <xdr:rowOff>38100</xdr:rowOff>
                  </from>
                  <to>
                    <xdr:col>2</xdr:col>
                    <xdr:colOff>904875</xdr:colOff>
                    <xdr:row>3</xdr:row>
                    <xdr:rowOff>200025</xdr:rowOff>
                  </to>
                </anchor>
              </controlPr>
            </control>
          </mc:Choice>
        </mc:AlternateContent>
        <mc:AlternateContent xmlns:mc="http://schemas.openxmlformats.org/markup-compatibility/2006">
          <mc:Choice Requires="x14">
            <control shapeId="50178" r:id="rId4" name="Scroll Bar 2">
              <controlPr defaultSize="0" autoPict="0">
                <anchor moveWithCells="1">
                  <from>
                    <xdr:col>2</xdr:col>
                    <xdr:colOff>419100</xdr:colOff>
                    <xdr:row>2</xdr:row>
                    <xdr:rowOff>38100</xdr:rowOff>
                  </from>
                  <to>
                    <xdr:col>2</xdr:col>
                    <xdr:colOff>904875</xdr:colOff>
                    <xdr:row>2</xdr:row>
                    <xdr:rowOff>200025</xdr:rowOff>
                  </to>
                </anchor>
              </controlPr>
            </control>
          </mc:Choice>
        </mc:AlternateContent>
        <mc:AlternateContent xmlns:mc="http://schemas.openxmlformats.org/markup-compatibility/2006">
          <mc:Choice Requires="x14">
            <control shapeId="50180" r:id="rId5" name="Scroll Bar 4">
              <controlPr defaultSize="0" autoPict="0">
                <anchor moveWithCells="1">
                  <from>
                    <xdr:col>2</xdr:col>
                    <xdr:colOff>419100</xdr:colOff>
                    <xdr:row>4</xdr:row>
                    <xdr:rowOff>38100</xdr:rowOff>
                  </from>
                  <to>
                    <xdr:col>2</xdr:col>
                    <xdr:colOff>904875</xdr:colOff>
                    <xdr:row>4</xdr:row>
                    <xdr:rowOff>200025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D11"/>
  <sheetViews>
    <sheetView showGridLines="0" workbookViewId="0">
      <selection activeCell="B7" sqref="B7:D10"/>
    </sheetView>
  </sheetViews>
  <sheetFormatPr defaultRowHeight="15.75" customHeight="1" x14ac:dyDescent="0.25"/>
  <cols>
    <col min="1" max="1" width="5.85546875" style="23" customWidth="1"/>
    <col min="2" max="2" width="9.5703125" style="23" customWidth="1"/>
    <col min="3" max="3" width="13.5703125" style="23" customWidth="1"/>
    <col min="4" max="4" width="19.28515625" style="23" bestFit="1" customWidth="1"/>
    <col min="5" max="5" width="5.85546875" style="23" customWidth="1"/>
    <col min="6" max="16384" width="9.140625" style="23"/>
  </cols>
  <sheetData>
    <row r="1" spans="2:4" ht="19.5" customHeight="1" x14ac:dyDescent="0.25"/>
    <row r="2" spans="2:4" ht="18.75" customHeight="1" x14ac:dyDescent="0.25">
      <c r="B2" s="89" t="s">
        <v>94</v>
      </c>
      <c r="C2" s="89"/>
      <c r="D2" s="88"/>
    </row>
    <row r="3" spans="2:4" ht="16.5" customHeight="1" x14ac:dyDescent="0.25">
      <c r="B3" s="104" t="s">
        <v>20</v>
      </c>
      <c r="C3" s="104"/>
      <c r="D3" s="90" t="s">
        <v>106</v>
      </c>
    </row>
    <row r="4" spans="2:4" ht="16.5" customHeight="1" x14ac:dyDescent="0.25">
      <c r="B4" s="104" t="s">
        <v>69</v>
      </c>
      <c r="C4" s="104"/>
      <c r="D4" s="91">
        <v>25437</v>
      </c>
    </row>
    <row r="5" spans="2:4" ht="16.5" customHeight="1" x14ac:dyDescent="0.25">
      <c r="B5" s="104" t="s">
        <v>95</v>
      </c>
      <c r="C5" s="104"/>
      <c r="D5" s="92">
        <v>58</v>
      </c>
    </row>
    <row r="6" spans="2:4" ht="16.5" customHeight="1" x14ac:dyDescent="0.25">
      <c r="B6" s="285" t="s">
        <v>96</v>
      </c>
      <c r="C6" s="286"/>
      <c r="D6" s="105">
        <f>EOMONTH(EDATE(D4,D5*12),0)+1</f>
        <v>46631</v>
      </c>
    </row>
    <row r="7" spans="2:4" ht="15.75" customHeight="1" x14ac:dyDescent="0.25">
      <c r="B7" s="277" t="str">
        <f>D3&amp;" yang lahir pada hari "&amp;TEXT(D4,"dddd, dd mmmm yyyy")&amp;" dengan usia pensiun "&amp;D5&amp;" tahun, akan pensiun pada hari "&amp;TEXT(EOMONTH(EDATE(D4,D5*12),0)+1,"dddd, dd mmmm yyy")</f>
        <v>Jodhi Hermawan yang lahir pada hari Jumat, 22 Agustus 1969 dengan usia pensiun 58 tahun, akan pensiun pada hari Rabu, 01 September 2027</v>
      </c>
      <c r="C7" s="277"/>
      <c r="D7" s="277"/>
    </row>
    <row r="8" spans="2:4" ht="15.75" customHeight="1" x14ac:dyDescent="0.25">
      <c r="B8" s="277"/>
      <c r="C8" s="277"/>
      <c r="D8" s="277"/>
    </row>
    <row r="9" spans="2:4" ht="15" customHeight="1" x14ac:dyDescent="0.25">
      <c r="B9" s="277"/>
      <c r="C9" s="277"/>
      <c r="D9" s="277"/>
    </row>
    <row r="10" spans="2:4" ht="15.75" customHeight="1" x14ac:dyDescent="0.25">
      <c r="B10" s="277"/>
      <c r="C10" s="277"/>
      <c r="D10" s="277"/>
    </row>
    <row r="11" spans="2:4" ht="19.5" customHeight="1" x14ac:dyDescent="0.25"/>
  </sheetData>
  <mergeCells count="2">
    <mergeCell ref="B6:C6"/>
    <mergeCell ref="B7:D10"/>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4577" r:id="rId3" name="Scroll Bar 1">
              <controlPr defaultSize="0" autoPict="0">
                <anchor moveWithCells="1">
                  <from>
                    <xdr:col>2</xdr:col>
                    <xdr:colOff>323850</xdr:colOff>
                    <xdr:row>4</xdr:row>
                    <xdr:rowOff>9525</xdr:rowOff>
                  </from>
                  <to>
                    <xdr:col>2</xdr:col>
                    <xdr:colOff>809625</xdr:colOff>
                    <xdr:row>4</xdr:row>
                    <xdr:rowOff>171450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4"/>
  <sheetViews>
    <sheetView showGridLines="0" workbookViewId="0">
      <selection activeCell="D6" sqref="D6"/>
    </sheetView>
  </sheetViews>
  <sheetFormatPr defaultRowHeight="15" x14ac:dyDescent="0.25"/>
  <cols>
    <col min="1" max="1" width="5.85546875" style="1" customWidth="1"/>
    <col min="2" max="3" width="9.140625" style="1"/>
    <col min="4" max="4" width="32.5703125" style="1" customWidth="1"/>
    <col min="5" max="5" width="4.85546875" style="1" customWidth="1"/>
    <col min="6" max="6" width="5.28515625" style="1" customWidth="1"/>
    <col min="7" max="7" width="14.7109375" style="1" customWidth="1"/>
    <col min="8" max="8" width="5.85546875" style="1" customWidth="1"/>
    <col min="9" max="16384" width="9.140625" style="1"/>
  </cols>
  <sheetData>
    <row r="1" spans="2:7" ht="19.5" customHeight="1" x14ac:dyDescent="0.25"/>
    <row r="2" spans="2:7" ht="18.75" x14ac:dyDescent="0.25">
      <c r="B2" s="2" t="s">
        <v>221</v>
      </c>
    </row>
    <row r="3" spans="2:7" x14ac:dyDescent="0.25">
      <c r="B3" s="101" t="s">
        <v>20</v>
      </c>
      <c r="C3" s="194"/>
      <c r="D3" s="8" t="s">
        <v>224</v>
      </c>
      <c r="F3" s="4" t="s">
        <v>97</v>
      </c>
    </row>
    <row r="4" spans="2:7" x14ac:dyDescent="0.25">
      <c r="B4" s="101" t="s">
        <v>69</v>
      </c>
      <c r="C4" s="194"/>
      <c r="D4" s="196">
        <v>38911</v>
      </c>
      <c r="F4" s="199">
        <v>0</v>
      </c>
      <c r="G4" s="16" t="str">
        <f>0&amp;" - "&amp;F5-1&amp;" tahun "</f>
        <v xml:space="preserve">0 - 9 tahun </v>
      </c>
    </row>
    <row r="5" spans="2:7" ht="17.25" x14ac:dyDescent="0.25">
      <c r="B5" s="101" t="s">
        <v>222</v>
      </c>
      <c r="C5" s="194"/>
      <c r="D5" s="197">
        <f ca="1">YEAR(TODAY())-YEAR(D4)</f>
        <v>12</v>
      </c>
      <c r="F5" s="199">
        <v>10</v>
      </c>
      <c r="G5" s="16" t="str">
        <f>F5&amp;" - "&amp;F6-1&amp;" tahun"</f>
        <v>10 - 19 tahun</v>
      </c>
    </row>
    <row r="6" spans="2:7" x14ac:dyDescent="0.25">
      <c r="B6" s="57" t="s">
        <v>97</v>
      </c>
      <c r="C6" s="195"/>
      <c r="D6" s="198" t="str">
        <f ca="1">VLOOKUP(D5,F4:G13,2)</f>
        <v>10 - 19 tahun</v>
      </c>
      <c r="F6" s="199">
        <v>20</v>
      </c>
      <c r="G6" s="16" t="str">
        <f t="shared" ref="G6:G12" si="0">F6&amp;" - "&amp;F7-1&amp;" tahun"</f>
        <v>20 - 29 tahun</v>
      </c>
    </row>
    <row r="7" spans="2:7" x14ac:dyDescent="0.25">
      <c r="B7" s="277" t="str">
        <f ca="1">D3&amp;" yang lahir pada tanggal "&amp;TEXT(D4,"dd mmmm yyy")&amp;" s.d. hari ini tanggal "&amp;TEXT(TODAY(),"dd mmmm yyy")&amp;" telah berusia "&amp;YEAR(TODAY())-YEAR(D4)&amp;" tahun, sehingga termasuk dalam kelompok usia "&amp;VLOOKUP(YEAR(TODAY())-YEAR(D4),F4:G13,2)</f>
        <v>Agung Pramujo Nurhanuranto yang lahir pada tanggal 13 Juli 2006 s.d. hari ini tanggal 18 April 2018 telah berusia 12 tahun, sehingga termasuk dalam kelompok usia 10 - 19 tahun</v>
      </c>
      <c r="C7" s="277"/>
      <c r="D7" s="277"/>
      <c r="F7" s="199">
        <v>30</v>
      </c>
      <c r="G7" s="16" t="str">
        <f t="shared" si="0"/>
        <v>30 - 39 tahun</v>
      </c>
    </row>
    <row r="8" spans="2:7" x14ac:dyDescent="0.25">
      <c r="B8" s="277"/>
      <c r="C8" s="277"/>
      <c r="D8" s="277"/>
      <c r="F8" s="199">
        <v>40</v>
      </c>
      <c r="G8" s="16" t="str">
        <f t="shared" si="0"/>
        <v>40 - 49 tahun</v>
      </c>
    </row>
    <row r="9" spans="2:7" x14ac:dyDescent="0.25">
      <c r="B9" s="277"/>
      <c r="C9" s="277"/>
      <c r="D9" s="277"/>
      <c r="F9" s="199">
        <v>50</v>
      </c>
      <c r="G9" s="16" t="str">
        <f t="shared" si="0"/>
        <v>50 - 59 tahun</v>
      </c>
    </row>
    <row r="10" spans="2:7" x14ac:dyDescent="0.25">
      <c r="B10" s="277"/>
      <c r="C10" s="277"/>
      <c r="D10" s="277"/>
      <c r="F10" s="199">
        <v>60</v>
      </c>
      <c r="G10" s="16" t="str">
        <f t="shared" si="0"/>
        <v>60 - 69 tahun</v>
      </c>
    </row>
    <row r="11" spans="2:7" ht="17.25" x14ac:dyDescent="0.25">
      <c r="B11" s="23" t="s">
        <v>223</v>
      </c>
      <c r="F11" s="199">
        <v>70</v>
      </c>
      <c r="G11" s="16" t="str">
        <f t="shared" si="0"/>
        <v>70 - 79 tahun</v>
      </c>
    </row>
    <row r="12" spans="2:7" x14ac:dyDescent="0.25">
      <c r="F12" s="199">
        <v>80</v>
      </c>
      <c r="G12" s="16" t="str">
        <f t="shared" si="0"/>
        <v>80 - 89 tahun</v>
      </c>
    </row>
    <row r="13" spans="2:7" x14ac:dyDescent="0.25">
      <c r="F13" s="199">
        <v>90</v>
      </c>
      <c r="G13" s="16" t="str">
        <f>"&gt;="&amp;F13&amp;" tahun"</f>
        <v>&gt;=90 tahun</v>
      </c>
    </row>
    <row r="14" spans="2:7" ht="19.5" customHeight="1" x14ac:dyDescent="0.25"/>
  </sheetData>
  <mergeCells count="1">
    <mergeCell ref="B7:D10"/>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4"/>
  <sheetViews>
    <sheetView showGridLines="0" workbookViewId="0">
      <selection activeCell="J13" sqref="J13"/>
    </sheetView>
  </sheetViews>
  <sheetFormatPr defaultRowHeight="15" x14ac:dyDescent="0.25"/>
  <cols>
    <col min="1" max="1" width="5.85546875" style="1" customWidth="1"/>
    <col min="2" max="3" width="9.140625" style="1"/>
    <col min="4" max="4" width="32.5703125" style="1" customWidth="1"/>
    <col min="5" max="5" width="4.85546875" style="1" customWidth="1"/>
    <col min="6" max="6" width="5.28515625" style="1" customWidth="1"/>
    <col min="7" max="7" width="14.7109375" style="1" customWidth="1"/>
    <col min="8" max="8" width="5.85546875" style="1" customWidth="1"/>
    <col min="9" max="16384" width="9.140625" style="1"/>
  </cols>
  <sheetData>
    <row r="1" spans="2:7" ht="19.5" customHeight="1" x14ac:dyDescent="0.25"/>
    <row r="2" spans="2:7" ht="18.75" x14ac:dyDescent="0.25">
      <c r="B2" s="2" t="s">
        <v>221</v>
      </c>
    </row>
    <row r="3" spans="2:7" x14ac:dyDescent="0.25">
      <c r="B3" s="101" t="s">
        <v>20</v>
      </c>
      <c r="C3" s="194"/>
      <c r="D3" s="8" t="s">
        <v>242</v>
      </c>
      <c r="F3" s="4" t="s">
        <v>97</v>
      </c>
    </row>
    <row r="4" spans="2:7" x14ac:dyDescent="0.25">
      <c r="B4" s="101" t="s">
        <v>69</v>
      </c>
      <c r="C4" s="194"/>
      <c r="D4" s="196">
        <v>11763</v>
      </c>
      <c r="F4" s="199">
        <v>0</v>
      </c>
      <c r="G4" s="16" t="str">
        <f>0&amp;" - "&amp;F5-1&amp;" tahun "</f>
        <v xml:space="preserve">0 - 9 tahun </v>
      </c>
    </row>
    <row r="5" spans="2:7" ht="17.25" x14ac:dyDescent="0.25">
      <c r="B5" s="57" t="s">
        <v>257</v>
      </c>
      <c r="C5" s="195"/>
      <c r="D5" s="198" t="str">
        <f ca="1">VLOOKUP(YEAR(TODAY())-YEAR(D4),F4:G13,2)</f>
        <v>80 - 89 tahun</v>
      </c>
      <c r="F5" s="199">
        <v>10</v>
      </c>
      <c r="G5" s="16" t="str">
        <f>F5&amp;" - "&amp;F6-1&amp;" tahun"</f>
        <v>10 - 19 tahun</v>
      </c>
    </row>
    <row r="6" spans="2:7" x14ac:dyDescent="0.25">
      <c r="B6" s="277" t="str">
        <f ca="1">D3&amp;" yang lahir pada tanggal "&amp;TEXT(D4,"dd mmmm yyy")&amp;" s.d. hari ini tanggal "&amp;TEXT(TODAY(),"dd mmmm yyy")&amp;" telah berusia "&amp;YEAR(TODAY())-YEAR(D4)&amp;" tahun, sehingga termasuk dalam kelompok usia "&amp;VLOOKUP(YEAR(TODAY())-YEAR(D4),F4:G13,2)</f>
        <v>Wasisto yang lahir pada tanggal 15 Maret 1932 s.d. hari ini tanggal 18 April 2018 telah berusia 86 tahun, sehingga termasuk dalam kelompok usia 80 - 89 tahun</v>
      </c>
      <c r="C6" s="277"/>
      <c r="D6" s="277"/>
      <c r="F6" s="199">
        <v>20</v>
      </c>
      <c r="G6" s="16" t="str">
        <f t="shared" ref="G6:G12" si="0">F6&amp;" - "&amp;F7-1&amp;" tahun"</f>
        <v>20 - 29 tahun</v>
      </c>
    </row>
    <row r="7" spans="2:7" x14ac:dyDescent="0.25">
      <c r="B7" s="277"/>
      <c r="C7" s="277"/>
      <c r="D7" s="277"/>
      <c r="F7" s="199">
        <v>30</v>
      </c>
      <c r="G7" s="16" t="str">
        <f t="shared" si="0"/>
        <v>30 - 39 tahun</v>
      </c>
    </row>
    <row r="8" spans="2:7" x14ac:dyDescent="0.25">
      <c r="B8" s="277"/>
      <c r="C8" s="277"/>
      <c r="D8" s="277"/>
      <c r="F8" s="199">
        <v>40</v>
      </c>
      <c r="G8" s="16" t="str">
        <f t="shared" si="0"/>
        <v>40 - 49 tahun</v>
      </c>
    </row>
    <row r="9" spans="2:7" x14ac:dyDescent="0.25">
      <c r="B9" s="277"/>
      <c r="C9" s="277"/>
      <c r="D9" s="277"/>
      <c r="F9" s="199">
        <v>50</v>
      </c>
      <c r="G9" s="16" t="str">
        <f t="shared" si="0"/>
        <v>50 - 59 tahun</v>
      </c>
    </row>
    <row r="10" spans="2:7" ht="17.25" x14ac:dyDescent="0.25">
      <c r="B10" s="23" t="s">
        <v>223</v>
      </c>
      <c r="F10" s="199">
        <v>60</v>
      </c>
      <c r="G10" s="16" t="str">
        <f t="shared" si="0"/>
        <v>60 - 69 tahun</v>
      </c>
    </row>
    <row r="11" spans="2:7" x14ac:dyDescent="0.25">
      <c r="F11" s="199">
        <v>70</v>
      </c>
      <c r="G11" s="16" t="str">
        <f t="shared" si="0"/>
        <v>70 - 79 tahun</v>
      </c>
    </row>
    <row r="12" spans="2:7" x14ac:dyDescent="0.25">
      <c r="F12" s="199">
        <v>80</v>
      </c>
      <c r="G12" s="16" t="str">
        <f t="shared" si="0"/>
        <v>80 - 89 tahun</v>
      </c>
    </row>
    <row r="13" spans="2:7" ht="15" customHeight="1" x14ac:dyDescent="0.25">
      <c r="F13" s="199">
        <v>90</v>
      </c>
      <c r="G13" s="16" t="str">
        <f>"&gt;="&amp;F13&amp;" tahun"</f>
        <v>&gt;=90 tahun</v>
      </c>
    </row>
    <row r="14" spans="2:7" ht="19.5" customHeight="1" x14ac:dyDescent="0.25"/>
  </sheetData>
  <mergeCells count="1">
    <mergeCell ref="B6:D9"/>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6"/>
  <sheetViews>
    <sheetView showGridLines="0" workbookViewId="0">
      <selection activeCell="C13" sqref="C13"/>
    </sheetView>
  </sheetViews>
  <sheetFormatPr defaultRowHeight="15" x14ac:dyDescent="0.25"/>
  <cols>
    <col min="1" max="1" width="5.85546875" style="1" customWidth="1"/>
    <col min="2" max="2" width="21" style="1" customWidth="1"/>
    <col min="3" max="3" width="32.28515625" style="1" customWidth="1"/>
    <col min="4" max="4" width="3.42578125" style="1" customWidth="1"/>
    <col min="5" max="5" width="5.42578125" style="1" customWidth="1"/>
    <col min="6" max="6" width="7.140625" style="1" customWidth="1"/>
    <col min="7" max="7" width="18.42578125" style="1" customWidth="1"/>
    <col min="8" max="8" width="5.85546875" style="1" customWidth="1"/>
    <col min="9" max="16384" width="9.140625" style="1"/>
  </cols>
  <sheetData>
    <row r="1" spans="1:7" ht="19.5" customHeight="1" x14ac:dyDescent="0.25"/>
    <row r="2" spans="1:7" ht="18.75" x14ac:dyDescent="0.25">
      <c r="B2" s="2" t="s">
        <v>256</v>
      </c>
    </row>
    <row r="3" spans="1:7" ht="16.5" customHeight="1" x14ac:dyDescent="0.25">
      <c r="B3" s="3" t="s">
        <v>20</v>
      </c>
      <c r="C3" s="94" t="s">
        <v>346</v>
      </c>
      <c r="E3" s="4" t="s">
        <v>253</v>
      </c>
    </row>
    <row r="4" spans="1:7" ht="16.5" customHeight="1" x14ac:dyDescent="0.25">
      <c r="B4" s="3" t="s">
        <v>252</v>
      </c>
      <c r="C4" s="94" t="s">
        <v>254</v>
      </c>
      <c r="E4" s="237">
        <v>1</v>
      </c>
      <c r="F4" s="237">
        <v>7</v>
      </c>
      <c r="G4" s="238" t="s">
        <v>247</v>
      </c>
    </row>
    <row r="5" spans="1:7" ht="16.5" customHeight="1" x14ac:dyDescent="0.25">
      <c r="B5" s="3" t="s">
        <v>22</v>
      </c>
      <c r="C5" s="73">
        <v>11763</v>
      </c>
      <c r="E5" s="237">
        <v>2</v>
      </c>
      <c r="F5" s="237">
        <v>40</v>
      </c>
      <c r="G5" s="238" t="s">
        <v>248</v>
      </c>
    </row>
    <row r="6" spans="1:7" ht="16.5" customHeight="1" x14ac:dyDescent="0.25">
      <c r="B6" s="3" t="s">
        <v>244</v>
      </c>
      <c r="C6" s="73">
        <v>42461</v>
      </c>
      <c r="E6" s="237">
        <v>3</v>
      </c>
      <c r="F6" s="237">
        <v>100</v>
      </c>
      <c r="G6" s="238" t="s">
        <v>249</v>
      </c>
    </row>
    <row r="7" spans="1:7" ht="16.5" customHeight="1" x14ac:dyDescent="0.25">
      <c r="B7" s="231" t="s">
        <v>243</v>
      </c>
      <c r="C7" s="232" t="str">
        <f>DATEDIF(C5,C6,"Y")&amp;" tahun "&amp;DATEDIF(C5,C6,"YM")&amp;" bulan "&amp;DATEDIF(C5,C6,"MD")&amp;" hari"</f>
        <v>84 tahun 0 bulan 17 hari</v>
      </c>
      <c r="E7" s="237">
        <v>4</v>
      </c>
      <c r="F7" s="237">
        <v>1000</v>
      </c>
      <c r="G7" s="238" t="s">
        <v>250</v>
      </c>
    </row>
    <row r="8" spans="1:7" ht="16.5" customHeight="1" x14ac:dyDescent="0.25">
      <c r="B8" s="287" t="str">
        <f>IF(C4="Laki-laki","Almarhum ","Almarhumah ")&amp;C3&amp;" yang lahir pada hari "&amp;TEXT(C5," dddd")&amp;" "&amp;VLOOKUP(MOD(C5,5),HARI2,2)&amp;" tanggal "&amp;TEXT(C5,"dd mmmm yyy")&amp;", dan meninggal pada hari "&amp;TEXT(C6,"dddd")&amp;" "&amp;VLOOKUP(MOD(C6,5),HARI2,2)&amp;" tanggal "&amp;TEXT(C6,"dd mmmm yyy")&amp;"  dalam usia "&amp;DATEDIF(C5,C6,"Y")&amp;" tahun "&amp;DATEDIF(C5,C6,"YM")&amp;" bulan "&amp;DATEDIF(C5,C6,"MD")&amp;" hari"</f>
        <v>Almarhum bpk Wasisto yang lahir pada hari  Selasa Pon tanggal 15 Maret 1932, dan meninggal pada hari Jumat Legi tanggal 01 April 2016  dalam usia 84 tahun 0 bulan 17 hari</v>
      </c>
      <c r="C8" s="287"/>
    </row>
    <row r="9" spans="1:7" x14ac:dyDescent="0.25">
      <c r="B9" s="288"/>
      <c r="C9" s="288"/>
      <c r="E9" s="4" t="s">
        <v>252</v>
      </c>
    </row>
    <row r="10" spans="1:7" x14ac:dyDescent="0.25">
      <c r="B10" s="288"/>
      <c r="C10" s="288"/>
      <c r="E10" s="238" t="s">
        <v>254</v>
      </c>
      <c r="F10" s="239"/>
    </row>
    <row r="11" spans="1:7" x14ac:dyDescent="0.25">
      <c r="B11" s="233" t="s">
        <v>245</v>
      </c>
      <c r="C11" s="235"/>
      <c r="E11" s="238" t="s">
        <v>255</v>
      </c>
      <c r="F11" s="239"/>
    </row>
    <row r="12" spans="1:7" ht="16.5" customHeight="1" x14ac:dyDescent="0.25">
      <c r="A12" s="68">
        <v>4</v>
      </c>
      <c r="B12" s="234" t="s">
        <v>246</v>
      </c>
      <c r="C12" s="71" t="str">
        <f>TEXT(VLOOKUP(A12,E4:G7,2),"#.###")&amp;" ("&amp;VLOOKUP(A12,E4:G7,3)&amp;")"</f>
        <v>1.000 (seribu hari)</v>
      </c>
    </row>
    <row r="13" spans="1:7" x14ac:dyDescent="0.25">
      <c r="B13" s="12" t="s">
        <v>251</v>
      </c>
      <c r="C13" s="236" t="str">
        <f>TEXT(C6+VLOOKUP(A12,E4:G7,2)-1,"dddd ")&amp;VLOOKUP(MOD(C6+VLOOKUP(A12,E4:F7,2)-1,5),HARI2,2)&amp;", "&amp;TEXT(C6+VLOOKUP(A12,E4:F7,2)-1," dd mmmm yyy")</f>
        <v>Rabu Kliwon,  26 Desember 2018</v>
      </c>
    </row>
    <row r="14" spans="1:7" x14ac:dyDescent="0.25">
      <c r="B14" s="289" t="str">
        <f>"Peringatan atau selamatan "&amp;VLOOKUP(A12,E4:G7,3)&amp;" meninggalnya "&amp;IF(C4="laki-laki","almarhum ","almarhumah ")&amp;C3&amp;" di hari "&amp;TEXT(C6+VLOOKUP(A12,E4:G7,2)-1,"dddd ")&amp;VLOOKUP(MOD(C6+VLOOKUP(A12,E4:F7,2)-1,5),HARI2,2)&amp;", "&amp;TEXT(C6+VLOOKUP(A12,E4:F7,2)-1," dd mmmm yyy")</f>
        <v>Peringatan atau selamatan seribu hari meninggalnya almarhum bpk Wasisto di hari Rabu Kliwon,  26 Desember 2018</v>
      </c>
      <c r="C14" s="289"/>
    </row>
    <row r="15" spans="1:7" x14ac:dyDescent="0.25">
      <c r="B15" s="289"/>
      <c r="C15" s="289"/>
    </row>
    <row r="16" spans="1:7" ht="19.5" customHeight="1" x14ac:dyDescent="0.25"/>
  </sheetData>
  <mergeCells count="2">
    <mergeCell ref="B8:C10"/>
    <mergeCell ref="B14:C15"/>
  </mergeCells>
  <dataValidations disablePrompts="1" count="1">
    <dataValidation type="list" allowBlank="1" showInputMessage="1" showErrorMessage="1" sqref="C4">
      <formula1>$E$10:$E$11</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6801" r:id="rId3" name="Scroll Bar 1">
              <controlPr defaultSize="0" autoPict="0">
                <anchor moveWithCells="1">
                  <from>
                    <xdr:col>1</xdr:col>
                    <xdr:colOff>685800</xdr:colOff>
                    <xdr:row>11</xdr:row>
                    <xdr:rowOff>28575</xdr:rowOff>
                  </from>
                  <to>
                    <xdr:col>1</xdr:col>
                    <xdr:colOff>1171575</xdr:colOff>
                    <xdr:row>11</xdr:row>
                    <xdr:rowOff>190500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1"/>
  <sheetViews>
    <sheetView showGridLines="0" workbookViewId="0">
      <selection activeCell="I24" sqref="I24"/>
    </sheetView>
  </sheetViews>
  <sheetFormatPr defaultRowHeight="15" x14ac:dyDescent="0.25"/>
  <cols>
    <col min="1" max="1" width="5.85546875" style="1" customWidth="1"/>
    <col min="2" max="2" width="22.140625" style="1" bestFit="1" customWidth="1"/>
    <col min="3" max="3" width="24" style="1" customWidth="1"/>
    <col min="4" max="4" width="5.140625" style="1" customWidth="1"/>
    <col min="5" max="5" width="22.28515625" style="1" bestFit="1" customWidth="1"/>
    <col min="6" max="6" width="23.85546875" style="1" customWidth="1"/>
    <col min="7" max="7" width="5.85546875" style="1" customWidth="1"/>
    <col min="8" max="16384" width="9.140625" style="1"/>
  </cols>
  <sheetData>
    <row r="1" spans="2:5" ht="19.5" customHeight="1" x14ac:dyDescent="0.25"/>
    <row r="2" spans="2:5" ht="18.75" x14ac:dyDescent="0.25">
      <c r="B2" s="2" t="s">
        <v>63</v>
      </c>
    </row>
    <row r="3" spans="2:5" ht="18.75" customHeight="1" x14ac:dyDescent="0.25">
      <c r="B3" s="223">
        <f ca="1">TODAY()</f>
        <v>43208</v>
      </c>
    </row>
    <row r="4" spans="2:5" ht="18.75" customHeight="1" x14ac:dyDescent="0.25">
      <c r="E4" s="222">
        <f ca="1">TODAY()</f>
        <v>43208</v>
      </c>
    </row>
    <row r="17" spans="2:2" x14ac:dyDescent="0.25">
      <c r="B17" s="4" t="s">
        <v>64</v>
      </c>
    </row>
    <row r="18" spans="2:2" x14ac:dyDescent="0.25">
      <c r="B18" s="1" t="s">
        <v>65</v>
      </c>
    </row>
    <row r="19" spans="2:2" x14ac:dyDescent="0.25">
      <c r="B19" s="1" t="s">
        <v>66</v>
      </c>
    </row>
    <row r="20" spans="2:2" x14ac:dyDescent="0.25">
      <c r="B20" s="1" t="s">
        <v>67</v>
      </c>
    </row>
    <row r="21" spans="2:2" ht="19.5" customHeight="1" x14ac:dyDescent="0.25"/>
  </sheetData>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60"/>
  <sheetViews>
    <sheetView showGridLines="0" workbookViewId="0">
      <selection activeCell="K8" sqref="K8"/>
    </sheetView>
  </sheetViews>
  <sheetFormatPr defaultRowHeight="15" x14ac:dyDescent="0.25"/>
  <cols>
    <col min="1" max="1" width="5.85546875" style="114" customWidth="1"/>
    <col min="2" max="2" width="5.140625" style="114" customWidth="1"/>
    <col min="3" max="3" width="17.85546875" style="114" customWidth="1"/>
    <col min="4" max="4" width="13.7109375" style="114" customWidth="1"/>
    <col min="5" max="5" width="15.7109375" style="114" customWidth="1"/>
    <col min="6" max="6" width="13.28515625" style="114" customWidth="1"/>
    <col min="7" max="7" width="11.85546875" style="114" customWidth="1"/>
    <col min="8" max="8" width="5.140625" style="114" customWidth="1"/>
    <col min="9" max="9" width="6.7109375" style="114" customWidth="1"/>
    <col min="10" max="10" width="8.85546875" style="114" customWidth="1"/>
    <col min="11" max="11" width="12.7109375" style="114" customWidth="1"/>
    <col min="12" max="12" width="16.7109375" style="114" customWidth="1"/>
    <col min="13" max="13" width="5.85546875" style="114" customWidth="1"/>
    <col min="14" max="16384" width="9.140625" style="114"/>
  </cols>
  <sheetData>
    <row r="1" spans="2:18" ht="19.5" customHeight="1" x14ac:dyDescent="0.25"/>
    <row r="2" spans="2:18" ht="18.75" x14ac:dyDescent="0.25">
      <c r="B2" s="2" t="s">
        <v>117</v>
      </c>
      <c r="C2" s="2"/>
      <c r="D2" s="88"/>
      <c r="E2" s="88"/>
    </row>
    <row r="3" spans="2:18" ht="15" customHeight="1" x14ac:dyDescent="0.25">
      <c r="B3" s="115" t="s">
        <v>70</v>
      </c>
      <c r="C3" s="116" t="s">
        <v>20</v>
      </c>
      <c r="D3" s="116" t="s">
        <v>118</v>
      </c>
      <c r="E3" s="116" t="s">
        <v>119</v>
      </c>
      <c r="F3" s="116" t="s">
        <v>120</v>
      </c>
      <c r="G3" s="115" t="s">
        <v>71</v>
      </c>
      <c r="I3" s="117" t="s">
        <v>121</v>
      </c>
      <c r="J3" s="117"/>
      <c r="L3" s="118" t="s">
        <v>100</v>
      </c>
    </row>
    <row r="4" spans="2:18" ht="15" customHeight="1" x14ac:dyDescent="0.25">
      <c r="B4" s="119">
        <v>1</v>
      </c>
      <c r="C4" s="120" t="s">
        <v>74</v>
      </c>
      <c r="D4" s="120" t="s">
        <v>122</v>
      </c>
      <c r="E4" s="120" t="s">
        <v>123</v>
      </c>
      <c r="F4" s="120" t="s">
        <v>124</v>
      </c>
      <c r="G4" s="121">
        <v>26</v>
      </c>
      <c r="I4" s="122" t="s">
        <v>71</v>
      </c>
      <c r="J4" s="122"/>
      <c r="K4" s="123" t="s">
        <v>125</v>
      </c>
      <c r="L4" s="124"/>
      <c r="R4" s="125" t="s">
        <v>124</v>
      </c>
    </row>
    <row r="5" spans="2:18" ht="15" customHeight="1" x14ac:dyDescent="0.25">
      <c r="B5" s="119">
        <v>2</v>
      </c>
      <c r="C5" s="120" t="s">
        <v>126</v>
      </c>
      <c r="D5" s="120" t="s">
        <v>127</v>
      </c>
      <c r="E5" s="120" t="s">
        <v>123</v>
      </c>
      <c r="F5" s="120" t="s">
        <v>128</v>
      </c>
      <c r="G5" s="121">
        <v>27</v>
      </c>
      <c r="I5" s="122" t="s">
        <v>120</v>
      </c>
      <c r="J5" s="122"/>
      <c r="K5" s="126" t="s">
        <v>124</v>
      </c>
      <c r="L5" s="124"/>
      <c r="R5" s="125" t="s">
        <v>128</v>
      </c>
    </row>
    <row r="6" spans="2:18" ht="15" customHeight="1" x14ac:dyDescent="0.25">
      <c r="B6" s="119">
        <v>3</v>
      </c>
      <c r="C6" s="120" t="s">
        <v>129</v>
      </c>
      <c r="D6" s="120" t="s">
        <v>127</v>
      </c>
      <c r="E6" s="120" t="s">
        <v>130</v>
      </c>
      <c r="F6" s="120" t="s">
        <v>131</v>
      </c>
      <c r="G6" s="121">
        <v>25</v>
      </c>
      <c r="I6" s="122" t="s">
        <v>118</v>
      </c>
      <c r="J6" s="122"/>
      <c r="K6" s="126" t="s">
        <v>122</v>
      </c>
      <c r="L6" s="124"/>
      <c r="R6" s="125" t="s">
        <v>132</v>
      </c>
    </row>
    <row r="7" spans="2:18" ht="15" customHeight="1" x14ac:dyDescent="0.25">
      <c r="B7" s="119">
        <v>4</v>
      </c>
      <c r="C7" s="120" t="s">
        <v>133</v>
      </c>
      <c r="D7" s="120" t="s">
        <v>122</v>
      </c>
      <c r="E7" s="120" t="s">
        <v>123</v>
      </c>
      <c r="F7" s="120" t="s">
        <v>132</v>
      </c>
      <c r="G7" s="121">
        <v>30</v>
      </c>
      <c r="I7" s="127" t="s">
        <v>134</v>
      </c>
      <c r="J7" s="127"/>
      <c r="K7" s="128" t="s">
        <v>135</v>
      </c>
      <c r="L7" s="124"/>
      <c r="R7" s="114" t="s">
        <v>131</v>
      </c>
    </row>
    <row r="8" spans="2:18" ht="15" customHeight="1" x14ac:dyDescent="0.25">
      <c r="B8" s="119">
        <v>5</v>
      </c>
      <c r="C8" s="120" t="s">
        <v>136</v>
      </c>
      <c r="D8" s="120" t="s">
        <v>122</v>
      </c>
      <c r="E8" s="120" t="s">
        <v>123</v>
      </c>
      <c r="F8" s="120" t="s">
        <v>124</v>
      </c>
      <c r="G8" s="121">
        <v>28</v>
      </c>
      <c r="I8" s="290" t="s">
        <v>100</v>
      </c>
      <c r="J8" s="291"/>
      <c r="K8" s="129">
        <f>COUNTIFS(G4:G53,K4,F4:F53,K5,D4:D53,K6,E4:E53,K7)</f>
        <v>10</v>
      </c>
    </row>
    <row r="9" spans="2:18" ht="15" customHeight="1" x14ac:dyDescent="0.25">
      <c r="B9" s="119">
        <v>6</v>
      </c>
      <c r="C9" s="120" t="s">
        <v>137</v>
      </c>
      <c r="D9" s="120" t="s">
        <v>122</v>
      </c>
      <c r="E9" s="120" t="s">
        <v>123</v>
      </c>
      <c r="F9" s="120" t="s">
        <v>124</v>
      </c>
      <c r="G9" s="121">
        <v>35</v>
      </c>
      <c r="I9" s="295" t="str">
        <f>"Karyawan perusahaan yang berusia "&amp;K4&amp;" tahun dari divisi "&amp;K5&amp;" yang berjenis kelamin "&amp;K6&amp;" pada kantor cabang "&amp;K7&amp;" berjumlah "&amp;COUNTIFS(G4:G53,K4,F4:F53,K5,D4:D53,K6,E4:E53,K7)&amp;" orang "</f>
        <v xml:space="preserve">Karyawan perusahaan yang berusia &lt;30 tahun dari divisi Produksi yang berjenis kelamin Pria pada kantor cabang Semarang berjumlah 10 orang </v>
      </c>
      <c r="J9" s="295"/>
      <c r="K9" s="295"/>
      <c r="L9" s="295"/>
      <c r="R9" s="130" t="s">
        <v>122</v>
      </c>
    </row>
    <row r="10" spans="2:18" ht="15" customHeight="1" x14ac:dyDescent="0.25">
      <c r="B10" s="119">
        <v>7</v>
      </c>
      <c r="C10" s="120" t="s">
        <v>138</v>
      </c>
      <c r="D10" s="120" t="s">
        <v>122</v>
      </c>
      <c r="E10" s="120" t="s">
        <v>130</v>
      </c>
      <c r="F10" s="120" t="s">
        <v>131</v>
      </c>
      <c r="G10" s="121">
        <v>28</v>
      </c>
      <c r="I10" s="296"/>
      <c r="J10" s="296"/>
      <c r="K10" s="296"/>
      <c r="L10" s="296"/>
      <c r="R10" s="130" t="s">
        <v>127</v>
      </c>
    </row>
    <row r="11" spans="2:18" ht="15" customHeight="1" x14ac:dyDescent="0.25">
      <c r="B11" s="119">
        <v>8</v>
      </c>
      <c r="C11" s="120" t="s">
        <v>139</v>
      </c>
      <c r="D11" s="120" t="s">
        <v>122</v>
      </c>
      <c r="E11" s="120" t="s">
        <v>135</v>
      </c>
      <c r="F11" s="120" t="s">
        <v>132</v>
      </c>
      <c r="G11" s="121">
        <v>30</v>
      </c>
      <c r="I11" s="296"/>
      <c r="J11" s="296"/>
      <c r="K11" s="296"/>
      <c r="L11" s="296"/>
    </row>
    <row r="12" spans="2:18" ht="15" customHeight="1" x14ac:dyDescent="0.25">
      <c r="B12" s="119">
        <v>9</v>
      </c>
      <c r="C12" s="120" t="s">
        <v>140</v>
      </c>
      <c r="D12" s="120" t="s">
        <v>122</v>
      </c>
      <c r="E12" s="120" t="s">
        <v>123</v>
      </c>
      <c r="F12" s="120" t="s">
        <v>124</v>
      </c>
      <c r="G12" s="121">
        <v>24</v>
      </c>
      <c r="I12" s="296"/>
      <c r="J12" s="296"/>
      <c r="K12" s="296"/>
      <c r="L12" s="296"/>
      <c r="R12" s="114" t="s">
        <v>123</v>
      </c>
    </row>
    <row r="13" spans="2:18" ht="15" customHeight="1" x14ac:dyDescent="0.25">
      <c r="B13" s="119">
        <v>10</v>
      </c>
      <c r="C13" s="120" t="s">
        <v>75</v>
      </c>
      <c r="D13" s="120" t="s">
        <v>122</v>
      </c>
      <c r="E13" s="120" t="s">
        <v>135</v>
      </c>
      <c r="F13" s="120" t="s">
        <v>128</v>
      </c>
      <c r="G13" s="121">
        <v>27</v>
      </c>
      <c r="R13" s="114" t="s">
        <v>135</v>
      </c>
    </row>
    <row r="14" spans="2:18" ht="15" customHeight="1" x14ac:dyDescent="0.25">
      <c r="B14" s="119">
        <v>11</v>
      </c>
      <c r="C14" s="120" t="s">
        <v>141</v>
      </c>
      <c r="D14" s="120" t="s">
        <v>127</v>
      </c>
      <c r="E14" s="120" t="s">
        <v>130</v>
      </c>
      <c r="F14" s="120" t="s">
        <v>124</v>
      </c>
      <c r="G14" s="121">
        <v>21</v>
      </c>
      <c r="I14" s="205"/>
      <c r="J14" s="292"/>
      <c r="K14" s="292"/>
      <c r="L14" s="292"/>
      <c r="R14" s="114" t="s">
        <v>130</v>
      </c>
    </row>
    <row r="15" spans="2:18" ht="15" customHeight="1" x14ac:dyDescent="0.25">
      <c r="B15" s="119">
        <v>12</v>
      </c>
      <c r="C15" s="120" t="s">
        <v>103</v>
      </c>
      <c r="D15" s="120" t="s">
        <v>127</v>
      </c>
      <c r="E15" s="120" t="s">
        <v>123</v>
      </c>
      <c r="F15" s="120" t="s">
        <v>124</v>
      </c>
      <c r="G15" s="121">
        <v>24</v>
      </c>
      <c r="I15" s="293"/>
      <c r="J15" s="294"/>
      <c r="K15" s="294"/>
      <c r="L15" s="294"/>
    </row>
    <row r="16" spans="2:18" ht="15" customHeight="1" x14ac:dyDescent="0.25">
      <c r="B16" s="119">
        <v>13</v>
      </c>
      <c r="C16" s="120" t="s">
        <v>142</v>
      </c>
      <c r="D16" s="120" t="s">
        <v>122</v>
      </c>
      <c r="E16" s="120" t="s">
        <v>135</v>
      </c>
      <c r="F16" s="120" t="s">
        <v>131</v>
      </c>
      <c r="G16" s="121">
        <v>28</v>
      </c>
      <c r="I16" s="293"/>
      <c r="J16" s="294"/>
      <c r="K16" s="294"/>
      <c r="L16" s="294"/>
    </row>
    <row r="17" spans="2:12" x14ac:dyDescent="0.25">
      <c r="B17" s="119">
        <v>14</v>
      </c>
      <c r="C17" s="120" t="s">
        <v>143</v>
      </c>
      <c r="D17" s="120" t="s">
        <v>122</v>
      </c>
      <c r="E17" s="120" t="s">
        <v>130</v>
      </c>
      <c r="F17" s="120" t="s">
        <v>131</v>
      </c>
      <c r="G17" s="121">
        <v>31</v>
      </c>
      <c r="I17" s="141"/>
      <c r="J17" s="141"/>
      <c r="K17" s="141"/>
      <c r="L17" s="141"/>
    </row>
    <row r="18" spans="2:12" x14ac:dyDescent="0.25">
      <c r="B18" s="119">
        <v>15</v>
      </c>
      <c r="C18" s="120" t="s">
        <v>144</v>
      </c>
      <c r="D18" s="120" t="s">
        <v>127</v>
      </c>
      <c r="E18" s="120" t="s">
        <v>135</v>
      </c>
      <c r="F18" s="120" t="s">
        <v>132</v>
      </c>
      <c r="G18" s="121">
        <v>29</v>
      </c>
    </row>
    <row r="19" spans="2:12" x14ac:dyDescent="0.25">
      <c r="B19" s="119">
        <v>16</v>
      </c>
      <c r="C19" s="120" t="s">
        <v>145</v>
      </c>
      <c r="D19" s="120" t="s">
        <v>122</v>
      </c>
      <c r="E19" s="120" t="s">
        <v>123</v>
      </c>
      <c r="F19" s="120" t="s">
        <v>124</v>
      </c>
      <c r="G19" s="121">
        <v>25</v>
      </c>
    </row>
    <row r="20" spans="2:12" x14ac:dyDescent="0.25">
      <c r="B20" s="119">
        <v>17</v>
      </c>
      <c r="C20" s="120" t="s">
        <v>146</v>
      </c>
      <c r="D20" s="120" t="s">
        <v>122</v>
      </c>
      <c r="E20" s="120" t="s">
        <v>135</v>
      </c>
      <c r="F20" s="120" t="s">
        <v>124</v>
      </c>
      <c r="G20" s="121">
        <v>24</v>
      </c>
    </row>
    <row r="21" spans="2:12" x14ac:dyDescent="0.25">
      <c r="B21" s="119">
        <v>18</v>
      </c>
      <c r="C21" s="120" t="s">
        <v>147</v>
      </c>
      <c r="D21" s="120" t="s">
        <v>127</v>
      </c>
      <c r="E21" s="120" t="s">
        <v>135</v>
      </c>
      <c r="F21" s="120" t="s">
        <v>124</v>
      </c>
      <c r="G21" s="121">
        <v>21</v>
      </c>
    </row>
    <row r="22" spans="2:12" x14ac:dyDescent="0.25">
      <c r="B22" s="119">
        <v>19</v>
      </c>
      <c r="C22" s="120" t="s">
        <v>148</v>
      </c>
      <c r="D22" s="120" t="s">
        <v>127</v>
      </c>
      <c r="E22" s="120" t="s">
        <v>130</v>
      </c>
      <c r="F22" s="120" t="s">
        <v>124</v>
      </c>
      <c r="G22" s="121">
        <v>25</v>
      </c>
    </row>
    <row r="23" spans="2:12" x14ac:dyDescent="0.25">
      <c r="B23" s="119">
        <v>20</v>
      </c>
      <c r="C23" s="120" t="s">
        <v>149</v>
      </c>
      <c r="D23" s="120" t="s">
        <v>122</v>
      </c>
      <c r="E23" s="120" t="s">
        <v>130</v>
      </c>
      <c r="F23" s="120" t="s">
        <v>124</v>
      </c>
      <c r="G23" s="121">
        <v>22</v>
      </c>
    </row>
    <row r="24" spans="2:12" x14ac:dyDescent="0.25">
      <c r="B24" s="119">
        <v>21</v>
      </c>
      <c r="C24" s="120" t="s">
        <v>72</v>
      </c>
      <c r="D24" s="120" t="s">
        <v>127</v>
      </c>
      <c r="E24" s="120" t="s">
        <v>130</v>
      </c>
      <c r="F24" s="120" t="s">
        <v>124</v>
      </c>
      <c r="G24" s="121">
        <v>23</v>
      </c>
    </row>
    <row r="25" spans="2:12" x14ac:dyDescent="0.25">
      <c r="B25" s="119">
        <v>22</v>
      </c>
      <c r="C25" s="120" t="s">
        <v>150</v>
      </c>
      <c r="D25" s="120" t="s">
        <v>122</v>
      </c>
      <c r="E25" s="120" t="s">
        <v>135</v>
      </c>
      <c r="F25" s="120" t="s">
        <v>124</v>
      </c>
      <c r="G25" s="121">
        <v>24</v>
      </c>
    </row>
    <row r="26" spans="2:12" x14ac:dyDescent="0.25">
      <c r="B26" s="119">
        <v>23</v>
      </c>
      <c r="C26" s="120" t="s">
        <v>151</v>
      </c>
      <c r="D26" s="120" t="s">
        <v>127</v>
      </c>
      <c r="E26" s="120" t="s">
        <v>135</v>
      </c>
      <c r="F26" s="120" t="s">
        <v>124</v>
      </c>
      <c r="G26" s="121">
        <v>19</v>
      </c>
    </row>
    <row r="27" spans="2:12" x14ac:dyDescent="0.25">
      <c r="B27" s="119">
        <v>24</v>
      </c>
      <c r="C27" s="120" t="s">
        <v>152</v>
      </c>
      <c r="D27" s="120" t="s">
        <v>127</v>
      </c>
      <c r="E27" s="120" t="s">
        <v>123</v>
      </c>
      <c r="F27" s="120" t="s">
        <v>124</v>
      </c>
      <c r="G27" s="121">
        <v>21</v>
      </c>
    </row>
    <row r="28" spans="2:12" x14ac:dyDescent="0.25">
      <c r="B28" s="119">
        <v>25</v>
      </c>
      <c r="C28" s="120" t="s">
        <v>153</v>
      </c>
      <c r="D28" s="120" t="s">
        <v>122</v>
      </c>
      <c r="E28" s="120" t="s">
        <v>135</v>
      </c>
      <c r="F28" s="120" t="s">
        <v>124</v>
      </c>
      <c r="G28" s="121">
        <v>22</v>
      </c>
    </row>
    <row r="29" spans="2:12" x14ac:dyDescent="0.25">
      <c r="B29" s="119">
        <v>26</v>
      </c>
      <c r="C29" s="120" t="s">
        <v>154</v>
      </c>
      <c r="D29" s="120" t="s">
        <v>122</v>
      </c>
      <c r="E29" s="120" t="s">
        <v>135</v>
      </c>
      <c r="F29" s="120" t="s">
        <v>124</v>
      </c>
      <c r="G29" s="121">
        <v>20</v>
      </c>
    </row>
    <row r="30" spans="2:12" x14ac:dyDescent="0.25">
      <c r="B30" s="119">
        <v>27</v>
      </c>
      <c r="C30" s="120" t="s">
        <v>155</v>
      </c>
      <c r="D30" s="120" t="s">
        <v>127</v>
      </c>
      <c r="E30" s="120" t="s">
        <v>130</v>
      </c>
      <c r="F30" s="120" t="s">
        <v>124</v>
      </c>
      <c r="G30" s="121">
        <v>24</v>
      </c>
    </row>
    <row r="31" spans="2:12" x14ac:dyDescent="0.25">
      <c r="B31" s="119">
        <v>28</v>
      </c>
      <c r="C31" s="120" t="s">
        <v>156</v>
      </c>
      <c r="D31" s="120" t="s">
        <v>122</v>
      </c>
      <c r="E31" s="120" t="s">
        <v>135</v>
      </c>
      <c r="F31" s="120" t="s">
        <v>124</v>
      </c>
      <c r="G31" s="121">
        <v>22</v>
      </c>
    </row>
    <row r="32" spans="2:12" x14ac:dyDescent="0.25">
      <c r="B32" s="119">
        <v>29</v>
      </c>
      <c r="C32" s="120" t="s">
        <v>157</v>
      </c>
      <c r="D32" s="120" t="s">
        <v>122</v>
      </c>
      <c r="E32" s="120" t="s">
        <v>135</v>
      </c>
      <c r="F32" s="120" t="s">
        <v>124</v>
      </c>
      <c r="G32" s="121">
        <v>24</v>
      </c>
    </row>
    <row r="33" spans="2:7" x14ac:dyDescent="0.25">
      <c r="B33" s="119">
        <v>30</v>
      </c>
      <c r="C33" s="120" t="s">
        <v>158</v>
      </c>
      <c r="D33" s="120" t="s">
        <v>122</v>
      </c>
      <c r="E33" s="120" t="s">
        <v>130</v>
      </c>
      <c r="F33" s="120" t="s">
        <v>124</v>
      </c>
      <c r="G33" s="121">
        <v>21</v>
      </c>
    </row>
    <row r="34" spans="2:7" x14ac:dyDescent="0.25">
      <c r="B34" s="119">
        <v>31</v>
      </c>
      <c r="C34" s="120" t="s">
        <v>101</v>
      </c>
      <c r="D34" s="120" t="s">
        <v>122</v>
      </c>
      <c r="E34" s="120" t="s">
        <v>130</v>
      </c>
      <c r="F34" s="120" t="s">
        <v>131</v>
      </c>
      <c r="G34" s="121">
        <v>21</v>
      </c>
    </row>
    <row r="35" spans="2:7" x14ac:dyDescent="0.25">
      <c r="B35" s="119">
        <v>32</v>
      </c>
      <c r="C35" s="120" t="s">
        <v>159</v>
      </c>
      <c r="D35" s="120" t="s">
        <v>122</v>
      </c>
      <c r="E35" s="120" t="s">
        <v>135</v>
      </c>
      <c r="F35" s="120" t="s">
        <v>124</v>
      </c>
      <c r="G35" s="121">
        <v>21</v>
      </c>
    </row>
    <row r="36" spans="2:7" x14ac:dyDescent="0.25">
      <c r="B36" s="119">
        <v>33</v>
      </c>
      <c r="C36" s="120" t="s">
        <v>160</v>
      </c>
      <c r="D36" s="120" t="s">
        <v>122</v>
      </c>
      <c r="E36" s="120" t="s">
        <v>135</v>
      </c>
      <c r="F36" s="120" t="s">
        <v>124</v>
      </c>
      <c r="G36" s="121">
        <v>22</v>
      </c>
    </row>
    <row r="37" spans="2:7" x14ac:dyDescent="0.25">
      <c r="B37" s="119">
        <v>34</v>
      </c>
      <c r="C37" s="120" t="s">
        <v>161</v>
      </c>
      <c r="D37" s="120" t="s">
        <v>127</v>
      </c>
      <c r="E37" s="120" t="s">
        <v>135</v>
      </c>
      <c r="F37" s="120" t="s">
        <v>124</v>
      </c>
      <c r="G37" s="121">
        <v>24</v>
      </c>
    </row>
    <row r="38" spans="2:7" x14ac:dyDescent="0.25">
      <c r="B38" s="119">
        <v>35</v>
      </c>
      <c r="C38" s="120" t="s">
        <v>102</v>
      </c>
      <c r="D38" s="120" t="s">
        <v>127</v>
      </c>
      <c r="E38" s="120" t="s">
        <v>130</v>
      </c>
      <c r="F38" s="120" t="s">
        <v>124</v>
      </c>
      <c r="G38" s="121">
        <v>22</v>
      </c>
    </row>
    <row r="39" spans="2:7" x14ac:dyDescent="0.25">
      <c r="B39" s="119">
        <v>36</v>
      </c>
      <c r="C39" s="120" t="s">
        <v>162</v>
      </c>
      <c r="D39" s="120" t="s">
        <v>122</v>
      </c>
      <c r="E39" s="120" t="s">
        <v>135</v>
      </c>
      <c r="F39" s="120" t="s">
        <v>124</v>
      </c>
      <c r="G39" s="121">
        <v>23</v>
      </c>
    </row>
    <row r="40" spans="2:7" x14ac:dyDescent="0.25">
      <c r="B40" s="119">
        <v>37</v>
      </c>
      <c r="C40" s="120" t="s">
        <v>163</v>
      </c>
      <c r="D40" s="120" t="s">
        <v>122</v>
      </c>
      <c r="E40" s="120" t="s">
        <v>130</v>
      </c>
      <c r="F40" s="120" t="s">
        <v>124</v>
      </c>
      <c r="G40" s="121">
        <v>24</v>
      </c>
    </row>
    <row r="41" spans="2:7" x14ac:dyDescent="0.25">
      <c r="B41" s="119">
        <v>38</v>
      </c>
      <c r="C41" s="120" t="s">
        <v>164</v>
      </c>
      <c r="D41" s="120" t="s">
        <v>127</v>
      </c>
      <c r="E41" s="120" t="s">
        <v>123</v>
      </c>
      <c r="F41" s="120" t="s">
        <v>128</v>
      </c>
      <c r="G41" s="121">
        <v>27</v>
      </c>
    </row>
    <row r="42" spans="2:7" x14ac:dyDescent="0.25">
      <c r="B42" s="119">
        <v>39</v>
      </c>
      <c r="C42" s="120" t="s">
        <v>165</v>
      </c>
      <c r="D42" s="120" t="s">
        <v>122</v>
      </c>
      <c r="E42" s="120" t="s">
        <v>123</v>
      </c>
      <c r="F42" s="120" t="s">
        <v>128</v>
      </c>
      <c r="G42" s="121">
        <v>24</v>
      </c>
    </row>
    <row r="43" spans="2:7" x14ac:dyDescent="0.25">
      <c r="B43" s="119">
        <v>40</v>
      </c>
      <c r="C43" s="120" t="s">
        <v>166</v>
      </c>
      <c r="D43" s="120" t="s">
        <v>122</v>
      </c>
      <c r="E43" s="120" t="s">
        <v>123</v>
      </c>
      <c r="F43" s="120" t="s">
        <v>131</v>
      </c>
      <c r="G43" s="121">
        <v>22</v>
      </c>
    </row>
    <row r="44" spans="2:7" x14ac:dyDescent="0.25">
      <c r="B44" s="119">
        <v>41</v>
      </c>
      <c r="C44" s="120" t="s">
        <v>167</v>
      </c>
      <c r="D44" s="120" t="s">
        <v>122</v>
      </c>
      <c r="E44" s="120" t="s">
        <v>123</v>
      </c>
      <c r="F44" s="120" t="s">
        <v>124</v>
      </c>
      <c r="G44" s="121">
        <v>25</v>
      </c>
    </row>
    <row r="45" spans="2:7" x14ac:dyDescent="0.25">
      <c r="B45" s="119">
        <v>42</v>
      </c>
      <c r="C45" s="120" t="s">
        <v>168</v>
      </c>
      <c r="D45" s="120" t="s">
        <v>122</v>
      </c>
      <c r="E45" s="120" t="s">
        <v>135</v>
      </c>
      <c r="F45" s="120" t="s">
        <v>124</v>
      </c>
      <c r="G45" s="121">
        <v>24</v>
      </c>
    </row>
    <row r="46" spans="2:7" x14ac:dyDescent="0.25">
      <c r="B46" s="119">
        <v>43</v>
      </c>
      <c r="C46" s="120" t="s">
        <v>169</v>
      </c>
      <c r="D46" s="120" t="s">
        <v>127</v>
      </c>
      <c r="E46" s="120" t="s">
        <v>130</v>
      </c>
      <c r="F46" s="120" t="s">
        <v>128</v>
      </c>
      <c r="G46" s="121">
        <v>28</v>
      </c>
    </row>
    <row r="47" spans="2:7" x14ac:dyDescent="0.25">
      <c r="B47" s="119">
        <v>44</v>
      </c>
      <c r="C47" s="120" t="s">
        <v>170</v>
      </c>
      <c r="D47" s="120" t="s">
        <v>127</v>
      </c>
      <c r="E47" s="120" t="s">
        <v>123</v>
      </c>
      <c r="F47" s="120" t="s">
        <v>131</v>
      </c>
      <c r="G47" s="121">
        <v>28</v>
      </c>
    </row>
    <row r="48" spans="2:7" x14ac:dyDescent="0.25">
      <c r="B48" s="119">
        <v>45</v>
      </c>
      <c r="C48" s="120" t="s">
        <v>171</v>
      </c>
      <c r="D48" s="120" t="s">
        <v>127</v>
      </c>
      <c r="E48" s="120" t="s">
        <v>123</v>
      </c>
      <c r="F48" s="120" t="s">
        <v>131</v>
      </c>
      <c r="G48" s="121">
        <v>29</v>
      </c>
    </row>
    <row r="49" spans="2:7" x14ac:dyDescent="0.25">
      <c r="B49" s="119">
        <v>46</v>
      </c>
      <c r="C49" s="120" t="s">
        <v>172</v>
      </c>
      <c r="D49" s="120" t="s">
        <v>122</v>
      </c>
      <c r="E49" s="120" t="s">
        <v>130</v>
      </c>
      <c r="F49" s="120" t="s">
        <v>124</v>
      </c>
      <c r="G49" s="121">
        <v>36</v>
      </c>
    </row>
    <row r="50" spans="2:7" x14ac:dyDescent="0.25">
      <c r="B50" s="119">
        <v>47</v>
      </c>
      <c r="C50" s="120" t="s">
        <v>73</v>
      </c>
      <c r="D50" s="120" t="s">
        <v>127</v>
      </c>
      <c r="E50" s="120" t="s">
        <v>135</v>
      </c>
      <c r="F50" s="120" t="s">
        <v>128</v>
      </c>
      <c r="G50" s="121">
        <v>28</v>
      </c>
    </row>
    <row r="51" spans="2:7" x14ac:dyDescent="0.25">
      <c r="B51" s="119">
        <v>48</v>
      </c>
      <c r="C51" s="120" t="s">
        <v>173</v>
      </c>
      <c r="D51" s="120" t="s">
        <v>122</v>
      </c>
      <c r="E51" s="120" t="s">
        <v>123</v>
      </c>
      <c r="F51" s="120" t="s">
        <v>124</v>
      </c>
      <c r="G51" s="121">
        <v>30</v>
      </c>
    </row>
    <row r="52" spans="2:7" ht="15" customHeight="1" x14ac:dyDescent="0.25">
      <c r="B52" s="119">
        <v>49</v>
      </c>
      <c r="C52" s="120" t="s">
        <v>72</v>
      </c>
      <c r="D52" s="120" t="s">
        <v>127</v>
      </c>
      <c r="E52" s="120" t="s">
        <v>135</v>
      </c>
      <c r="F52" s="120" t="s">
        <v>131</v>
      </c>
      <c r="G52" s="121">
        <v>29</v>
      </c>
    </row>
    <row r="53" spans="2:7" ht="15" customHeight="1" x14ac:dyDescent="0.25">
      <c r="B53" s="119">
        <v>50</v>
      </c>
      <c r="C53" s="120" t="s">
        <v>99</v>
      </c>
      <c r="D53" s="120" t="s">
        <v>127</v>
      </c>
      <c r="E53" s="120" t="s">
        <v>123</v>
      </c>
      <c r="F53" s="120" t="s">
        <v>124</v>
      </c>
      <c r="G53" s="121">
        <v>25</v>
      </c>
    </row>
    <row r="54" spans="2:7" ht="19.5" customHeight="1" x14ac:dyDescent="0.25">
      <c r="B54" s="131"/>
      <c r="C54" s="131"/>
      <c r="D54" s="131"/>
      <c r="E54" s="131"/>
      <c r="F54" s="131"/>
      <c r="G54" s="131"/>
    </row>
    <row r="55" spans="2:7" ht="15" customHeight="1" x14ac:dyDescent="0.25">
      <c r="B55" s="131"/>
      <c r="C55" s="131"/>
    </row>
    <row r="56" spans="2:7" ht="15" customHeight="1" x14ac:dyDescent="0.25">
      <c r="B56" s="131"/>
    </row>
    <row r="57" spans="2:7" ht="15" customHeight="1" x14ac:dyDescent="0.25"/>
    <row r="58" spans="2:7" ht="15" customHeight="1" x14ac:dyDescent="0.25"/>
    <row r="59" spans="2:7" ht="15" customHeight="1" x14ac:dyDescent="0.25"/>
    <row r="60" spans="2:7" ht="18" customHeight="1" x14ac:dyDescent="0.25"/>
  </sheetData>
  <mergeCells count="5">
    <mergeCell ref="I8:J8"/>
    <mergeCell ref="J14:L14"/>
    <mergeCell ref="I15:I16"/>
    <mergeCell ref="J15:L16"/>
    <mergeCell ref="I9:L12"/>
  </mergeCells>
  <dataValidations disablePrompts="1" count="3">
    <dataValidation type="list" allowBlank="1" showInputMessage="1" showErrorMessage="1" sqref="K6">
      <formula1>$R$9:$R$10</formula1>
    </dataValidation>
    <dataValidation type="list" allowBlank="1" showInputMessage="1" showErrorMessage="1" sqref="K5">
      <formula1>$R$4:$R$7</formula1>
    </dataValidation>
    <dataValidation type="list" allowBlank="1" showInputMessage="1" showErrorMessage="1" sqref="K7">
      <formula1>$R$12:$R$14</formula1>
    </dataValidation>
  </dataValidations>
  <pageMargins left="0.7" right="0.7" top="0.75" bottom="0.75" header="0.3" footer="0.3"/>
  <pageSetup orientation="portrait" verticalDpi="0"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T60"/>
  <sheetViews>
    <sheetView showGridLines="0" workbookViewId="0">
      <selection activeCell="L8" sqref="L8"/>
    </sheetView>
  </sheetViews>
  <sheetFormatPr defaultRowHeight="15" x14ac:dyDescent="0.25"/>
  <cols>
    <col min="1" max="1" width="5.85546875" style="114" customWidth="1"/>
    <col min="2" max="2" width="5.140625" style="114" customWidth="1"/>
    <col min="3" max="3" width="17.85546875" style="114" customWidth="1"/>
    <col min="4" max="4" width="13.7109375" style="114" customWidth="1"/>
    <col min="5" max="5" width="15.7109375" style="114" customWidth="1"/>
    <col min="6" max="6" width="13.28515625" style="114" customWidth="1"/>
    <col min="7" max="7" width="11.85546875" style="114" customWidth="1"/>
    <col min="8" max="8" width="5.140625" style="114" customWidth="1"/>
    <col min="9" max="9" width="9.42578125" style="114" customWidth="1"/>
    <col min="10" max="10" width="9" style="114" customWidth="1"/>
    <col min="11" max="11" width="14" style="114" customWidth="1"/>
    <col min="12" max="12" width="12.7109375" style="114" customWidth="1"/>
    <col min="13" max="13" width="5.85546875" style="114" customWidth="1"/>
    <col min="14" max="14" width="10.85546875" style="114" customWidth="1"/>
    <col min="15" max="15" width="4.42578125" style="114" customWidth="1"/>
    <col min="16" max="16" width="6.28515625" style="114" customWidth="1"/>
    <col min="17" max="17" width="5.85546875" style="114" customWidth="1"/>
    <col min="18" max="16384" width="9.140625" style="114"/>
  </cols>
  <sheetData>
    <row r="1" spans="2:20" ht="19.5" customHeight="1" x14ac:dyDescent="0.25"/>
    <row r="2" spans="2:20" ht="18.75" x14ac:dyDescent="0.25">
      <c r="B2" s="2" t="s">
        <v>117</v>
      </c>
      <c r="C2" s="2"/>
      <c r="D2" s="88"/>
      <c r="E2" s="88"/>
    </row>
    <row r="3" spans="2:20" ht="15" customHeight="1" thickBot="1" x14ac:dyDescent="0.3">
      <c r="B3" s="115" t="s">
        <v>70</v>
      </c>
      <c r="C3" s="116" t="s">
        <v>20</v>
      </c>
      <c r="D3" s="116" t="s">
        <v>118</v>
      </c>
      <c r="E3" s="116" t="s">
        <v>119</v>
      </c>
      <c r="F3" s="116" t="s">
        <v>120</v>
      </c>
      <c r="G3" s="115" t="s">
        <v>71</v>
      </c>
      <c r="I3" s="132"/>
      <c r="J3" s="117" t="s">
        <v>121</v>
      </c>
      <c r="K3" s="117"/>
      <c r="L3" s="133"/>
      <c r="M3" s="118" t="s">
        <v>100</v>
      </c>
    </row>
    <row r="4" spans="2:20" ht="15" customHeight="1" x14ac:dyDescent="0.25">
      <c r="B4" s="119">
        <v>1</v>
      </c>
      <c r="C4" s="120" t="s">
        <v>74</v>
      </c>
      <c r="D4" s="120" t="s">
        <v>122</v>
      </c>
      <c r="E4" s="120" t="s">
        <v>123</v>
      </c>
      <c r="F4" s="120" t="s">
        <v>124</v>
      </c>
      <c r="G4" s="121">
        <v>26</v>
      </c>
      <c r="I4" s="134" t="s">
        <v>174</v>
      </c>
      <c r="J4" s="122" t="s">
        <v>71</v>
      </c>
      <c r="K4" s="135" t="str">
        <f>VLOOKUP(M4,TANDA,2)</f>
        <v>&gt;=</v>
      </c>
      <c r="L4" s="123">
        <v>35</v>
      </c>
      <c r="M4" s="114">
        <v>4</v>
      </c>
      <c r="N4" s="136" t="s">
        <v>175</v>
      </c>
      <c r="O4" s="137">
        <v>1</v>
      </c>
      <c r="P4" s="138" t="s">
        <v>176</v>
      </c>
      <c r="T4" s="125" t="s">
        <v>124</v>
      </c>
    </row>
    <row r="5" spans="2:20" ht="15" customHeight="1" x14ac:dyDescent="0.25">
      <c r="B5" s="119">
        <v>2</v>
      </c>
      <c r="C5" s="120" t="s">
        <v>126</v>
      </c>
      <c r="D5" s="120" t="s">
        <v>127</v>
      </c>
      <c r="E5" s="120" t="s">
        <v>123</v>
      </c>
      <c r="F5" s="120" t="s">
        <v>128</v>
      </c>
      <c r="G5" s="121">
        <v>27</v>
      </c>
      <c r="I5" s="139" t="s">
        <v>177</v>
      </c>
      <c r="J5" s="122" t="s">
        <v>120</v>
      </c>
      <c r="K5" s="140" t="str">
        <f>VLOOKUP(M5,TANDA,2)</f>
        <v>=</v>
      </c>
      <c r="L5" s="126" t="s">
        <v>124</v>
      </c>
      <c r="M5" s="141">
        <v>1</v>
      </c>
      <c r="N5" s="136" t="s">
        <v>175</v>
      </c>
      <c r="O5" s="142">
        <v>2</v>
      </c>
      <c r="P5" s="143" t="s">
        <v>178</v>
      </c>
      <c r="T5" s="125" t="s">
        <v>128</v>
      </c>
    </row>
    <row r="6" spans="2:20" ht="15" customHeight="1" x14ac:dyDescent="0.25">
      <c r="B6" s="119">
        <v>3</v>
      </c>
      <c r="C6" s="120" t="s">
        <v>129</v>
      </c>
      <c r="D6" s="120" t="s">
        <v>127</v>
      </c>
      <c r="E6" s="120" t="s">
        <v>130</v>
      </c>
      <c r="F6" s="120" t="s">
        <v>131</v>
      </c>
      <c r="G6" s="121">
        <v>25</v>
      </c>
      <c r="I6" s="139" t="s">
        <v>179</v>
      </c>
      <c r="J6" s="122" t="s">
        <v>118</v>
      </c>
      <c r="K6" s="140"/>
      <c r="L6" s="126" t="s">
        <v>122</v>
      </c>
      <c r="M6" s="141"/>
      <c r="N6" s="136"/>
      <c r="O6" s="142">
        <v>3</v>
      </c>
      <c r="P6" s="143" t="s">
        <v>180</v>
      </c>
      <c r="T6" s="125" t="s">
        <v>132</v>
      </c>
    </row>
    <row r="7" spans="2:20" ht="15" customHeight="1" x14ac:dyDescent="0.25">
      <c r="B7" s="119">
        <v>4</v>
      </c>
      <c r="C7" s="120" t="s">
        <v>133</v>
      </c>
      <c r="D7" s="120" t="s">
        <v>122</v>
      </c>
      <c r="E7" s="120" t="s">
        <v>123</v>
      </c>
      <c r="F7" s="120" t="s">
        <v>132</v>
      </c>
      <c r="G7" s="121">
        <v>30</v>
      </c>
      <c r="I7" s="139" t="s">
        <v>181</v>
      </c>
      <c r="J7" s="127" t="s">
        <v>134</v>
      </c>
      <c r="K7" s="144" t="str">
        <f>VLOOKUP(M7,TANDA,2)</f>
        <v>=</v>
      </c>
      <c r="L7" s="128" t="s">
        <v>123</v>
      </c>
      <c r="M7" s="141">
        <v>1</v>
      </c>
      <c r="N7" s="136" t="s">
        <v>175</v>
      </c>
      <c r="O7" s="142">
        <v>4</v>
      </c>
      <c r="P7" s="143" t="s">
        <v>182</v>
      </c>
      <c r="T7" s="114" t="s">
        <v>131</v>
      </c>
    </row>
    <row r="8" spans="2:20" ht="15" customHeight="1" x14ac:dyDescent="0.25">
      <c r="B8" s="119">
        <v>5</v>
      </c>
      <c r="C8" s="120" t="s">
        <v>136</v>
      </c>
      <c r="D8" s="120" t="s">
        <v>122</v>
      </c>
      <c r="E8" s="120" t="s">
        <v>123</v>
      </c>
      <c r="F8" s="120" t="s">
        <v>124</v>
      </c>
      <c r="G8" s="121">
        <v>28</v>
      </c>
      <c r="J8" s="290" t="s">
        <v>100</v>
      </c>
      <c r="K8" s="291"/>
      <c r="L8" s="313">
        <f>COUNTIFS(USIA,K4&amp;L4,DIVISI,K5&amp;L5,JENIS,L6,CABANG,K7&amp;L7)</f>
        <v>1</v>
      </c>
      <c r="O8" s="142">
        <v>5</v>
      </c>
      <c r="P8" s="143" t="s">
        <v>183</v>
      </c>
    </row>
    <row r="9" spans="2:20" ht="15" customHeight="1" thickBot="1" x14ac:dyDescent="0.3">
      <c r="B9" s="119">
        <v>6</v>
      </c>
      <c r="C9" s="120" t="s">
        <v>137</v>
      </c>
      <c r="D9" s="120" t="s">
        <v>122</v>
      </c>
      <c r="E9" s="120" t="s">
        <v>123</v>
      </c>
      <c r="F9" s="120" t="s">
        <v>124</v>
      </c>
      <c r="G9" s="121">
        <v>35</v>
      </c>
      <c r="J9" s="295" t="str">
        <f>"Karyawan perusahaan yang berusia "&amp;K4&amp;L4&amp;" tahun dari divisi "&amp;K5&amp;L5&amp;" yang berjenis kelamin "&amp;L6&amp;" pada kantor cabang "&amp;L7&amp;" berjumlah "&amp;COUNTIFS(USIA,K4&amp;L4,DIVISI,K5&amp;L5,JENIS,L6,CABANG,K7&amp;L7)&amp;" orang "</f>
        <v xml:space="preserve">Karyawan perusahaan yang berusia &gt;=35 tahun dari divisi =Produksi yang berjenis kelamin Pria pada kantor cabang Jakarta berjumlah 1 orang </v>
      </c>
      <c r="K9" s="295"/>
      <c r="L9" s="295"/>
      <c r="M9" s="295"/>
      <c r="O9" s="145">
        <v>6</v>
      </c>
      <c r="P9" s="146" t="s">
        <v>184</v>
      </c>
      <c r="T9" s="130" t="s">
        <v>122</v>
      </c>
    </row>
    <row r="10" spans="2:20" ht="15" customHeight="1" x14ac:dyDescent="0.25">
      <c r="B10" s="119">
        <v>7</v>
      </c>
      <c r="C10" s="120" t="s">
        <v>138</v>
      </c>
      <c r="D10" s="120" t="s">
        <v>122</v>
      </c>
      <c r="E10" s="120" t="s">
        <v>130</v>
      </c>
      <c r="F10" s="120" t="s">
        <v>131</v>
      </c>
      <c r="G10" s="121">
        <v>28</v>
      </c>
      <c r="J10" s="296"/>
      <c r="K10" s="296"/>
      <c r="L10" s="296"/>
      <c r="M10" s="296"/>
      <c r="O10" s="114" t="s">
        <v>185</v>
      </c>
      <c r="T10" s="130" t="s">
        <v>127</v>
      </c>
    </row>
    <row r="11" spans="2:20" ht="15" customHeight="1" x14ac:dyDescent="0.25">
      <c r="B11" s="119">
        <v>8</v>
      </c>
      <c r="C11" s="120" t="s">
        <v>139</v>
      </c>
      <c r="D11" s="120" t="s">
        <v>122</v>
      </c>
      <c r="E11" s="120" t="s">
        <v>135</v>
      </c>
      <c r="F11" s="120" t="s">
        <v>132</v>
      </c>
      <c r="G11" s="121">
        <v>30</v>
      </c>
      <c r="J11" s="296"/>
      <c r="K11" s="296"/>
      <c r="L11" s="296"/>
      <c r="M11" s="296"/>
      <c r="O11" s="297" t="s">
        <v>186</v>
      </c>
      <c r="P11" s="297"/>
    </row>
    <row r="12" spans="2:20" ht="15" customHeight="1" x14ac:dyDescent="0.25">
      <c r="B12" s="119">
        <v>9</v>
      </c>
      <c r="C12" s="120" t="s">
        <v>140</v>
      </c>
      <c r="D12" s="120" t="s">
        <v>122</v>
      </c>
      <c r="E12" s="120" t="s">
        <v>123</v>
      </c>
      <c r="F12" s="120" t="s">
        <v>124</v>
      </c>
      <c r="G12" s="121">
        <v>24</v>
      </c>
      <c r="J12" s="296"/>
      <c r="K12" s="296"/>
      <c r="L12" s="296"/>
      <c r="M12" s="296"/>
      <c r="T12" s="114" t="s">
        <v>123</v>
      </c>
    </row>
    <row r="13" spans="2:20" ht="15" customHeight="1" x14ac:dyDescent="0.25">
      <c r="B13" s="119">
        <v>10</v>
      </c>
      <c r="C13" s="120" t="s">
        <v>75</v>
      </c>
      <c r="D13" s="120" t="s">
        <v>122</v>
      </c>
      <c r="E13" s="120" t="s">
        <v>135</v>
      </c>
      <c r="F13" s="120" t="s">
        <v>128</v>
      </c>
      <c r="G13" s="121">
        <v>27</v>
      </c>
      <c r="I13" s="205"/>
      <c r="J13" s="292"/>
      <c r="K13" s="292"/>
      <c r="L13" s="292"/>
      <c r="M13" s="292"/>
      <c r="N13" s="292"/>
      <c r="O13" s="292"/>
      <c r="T13" s="114" t="s">
        <v>135</v>
      </c>
    </row>
    <row r="14" spans="2:20" x14ac:dyDescent="0.25">
      <c r="B14" s="119">
        <v>11</v>
      </c>
      <c r="C14" s="120" t="s">
        <v>141</v>
      </c>
      <c r="D14" s="120" t="s">
        <v>127</v>
      </c>
      <c r="E14" s="120" t="s">
        <v>130</v>
      </c>
      <c r="F14" s="120" t="s">
        <v>124</v>
      </c>
      <c r="G14" s="121">
        <v>21</v>
      </c>
      <c r="I14" s="206"/>
      <c r="J14" s="207"/>
      <c r="K14" s="141"/>
      <c r="L14" s="141"/>
      <c r="M14" s="141"/>
      <c r="N14" s="141"/>
      <c r="O14" s="141"/>
    </row>
    <row r="15" spans="2:20" x14ac:dyDescent="0.25">
      <c r="B15" s="119">
        <v>12</v>
      </c>
      <c r="C15" s="120" t="s">
        <v>103</v>
      </c>
      <c r="D15" s="120" t="s">
        <v>127</v>
      </c>
      <c r="E15" s="120" t="s">
        <v>123</v>
      </c>
      <c r="F15" s="120" t="s">
        <v>124</v>
      </c>
      <c r="G15" s="121">
        <v>24</v>
      </c>
      <c r="I15" s="206"/>
      <c r="J15" s="208"/>
      <c r="K15" s="141"/>
      <c r="L15" s="141"/>
      <c r="M15" s="141"/>
      <c r="N15" s="141"/>
      <c r="O15" s="141"/>
    </row>
    <row r="16" spans="2:20" x14ac:dyDescent="0.25">
      <c r="B16" s="119">
        <v>13</v>
      </c>
      <c r="C16" s="120" t="s">
        <v>142</v>
      </c>
      <c r="D16" s="120" t="s">
        <v>122</v>
      </c>
      <c r="E16" s="120" t="s">
        <v>135</v>
      </c>
      <c r="F16" s="120" t="s">
        <v>131</v>
      </c>
      <c r="G16" s="121">
        <v>28</v>
      </c>
    </row>
    <row r="17" spans="2:7" x14ac:dyDescent="0.25">
      <c r="B17" s="119">
        <v>14</v>
      </c>
      <c r="C17" s="120" t="s">
        <v>143</v>
      </c>
      <c r="D17" s="120" t="s">
        <v>122</v>
      </c>
      <c r="E17" s="120" t="s">
        <v>130</v>
      </c>
      <c r="F17" s="120" t="s">
        <v>131</v>
      </c>
      <c r="G17" s="121">
        <v>31</v>
      </c>
    </row>
    <row r="18" spans="2:7" x14ac:dyDescent="0.25">
      <c r="B18" s="119">
        <v>15</v>
      </c>
      <c r="C18" s="120" t="s">
        <v>144</v>
      </c>
      <c r="D18" s="120" t="s">
        <v>127</v>
      </c>
      <c r="E18" s="120" t="s">
        <v>135</v>
      </c>
      <c r="F18" s="120" t="s">
        <v>132</v>
      </c>
      <c r="G18" s="121">
        <v>29</v>
      </c>
    </row>
    <row r="19" spans="2:7" x14ac:dyDescent="0.25">
      <c r="B19" s="119">
        <v>16</v>
      </c>
      <c r="C19" s="120" t="s">
        <v>145</v>
      </c>
      <c r="D19" s="120" t="s">
        <v>122</v>
      </c>
      <c r="E19" s="120" t="s">
        <v>123</v>
      </c>
      <c r="F19" s="120" t="s">
        <v>124</v>
      </c>
      <c r="G19" s="121">
        <v>25</v>
      </c>
    </row>
    <row r="20" spans="2:7" x14ac:dyDescent="0.25">
      <c r="B20" s="119">
        <v>17</v>
      </c>
      <c r="C20" s="120" t="s">
        <v>146</v>
      </c>
      <c r="D20" s="120" t="s">
        <v>122</v>
      </c>
      <c r="E20" s="120" t="s">
        <v>135</v>
      </c>
      <c r="F20" s="120" t="s">
        <v>124</v>
      </c>
      <c r="G20" s="121">
        <v>24</v>
      </c>
    </row>
    <row r="21" spans="2:7" x14ac:dyDescent="0.25">
      <c r="B21" s="119">
        <v>18</v>
      </c>
      <c r="C21" s="120" t="s">
        <v>147</v>
      </c>
      <c r="D21" s="120" t="s">
        <v>127</v>
      </c>
      <c r="E21" s="120" t="s">
        <v>135</v>
      </c>
      <c r="F21" s="120" t="s">
        <v>124</v>
      </c>
      <c r="G21" s="121">
        <v>21</v>
      </c>
    </row>
    <row r="22" spans="2:7" x14ac:dyDescent="0.25">
      <c r="B22" s="119">
        <v>19</v>
      </c>
      <c r="C22" s="120" t="s">
        <v>148</v>
      </c>
      <c r="D22" s="120" t="s">
        <v>127</v>
      </c>
      <c r="E22" s="120" t="s">
        <v>130</v>
      </c>
      <c r="F22" s="120" t="s">
        <v>124</v>
      </c>
      <c r="G22" s="121">
        <v>25</v>
      </c>
    </row>
    <row r="23" spans="2:7" x14ac:dyDescent="0.25">
      <c r="B23" s="119">
        <v>20</v>
      </c>
      <c r="C23" s="120" t="s">
        <v>149</v>
      </c>
      <c r="D23" s="120" t="s">
        <v>122</v>
      </c>
      <c r="E23" s="120" t="s">
        <v>130</v>
      </c>
      <c r="F23" s="120" t="s">
        <v>124</v>
      </c>
      <c r="G23" s="121">
        <v>22</v>
      </c>
    </row>
    <row r="24" spans="2:7" x14ac:dyDescent="0.25">
      <c r="B24" s="119">
        <v>21</v>
      </c>
      <c r="C24" s="120" t="s">
        <v>72</v>
      </c>
      <c r="D24" s="120" t="s">
        <v>127</v>
      </c>
      <c r="E24" s="120" t="s">
        <v>130</v>
      </c>
      <c r="F24" s="120" t="s">
        <v>124</v>
      </c>
      <c r="G24" s="121">
        <v>23</v>
      </c>
    </row>
    <row r="25" spans="2:7" x14ac:dyDescent="0.25">
      <c r="B25" s="119">
        <v>22</v>
      </c>
      <c r="C25" s="120" t="s">
        <v>150</v>
      </c>
      <c r="D25" s="120" t="s">
        <v>122</v>
      </c>
      <c r="E25" s="120" t="s">
        <v>135</v>
      </c>
      <c r="F25" s="120" t="s">
        <v>124</v>
      </c>
      <c r="G25" s="121">
        <v>24</v>
      </c>
    </row>
    <row r="26" spans="2:7" x14ac:dyDescent="0.25">
      <c r="B26" s="119">
        <v>23</v>
      </c>
      <c r="C26" s="120" t="s">
        <v>151</v>
      </c>
      <c r="D26" s="120" t="s">
        <v>127</v>
      </c>
      <c r="E26" s="120" t="s">
        <v>135</v>
      </c>
      <c r="F26" s="120" t="s">
        <v>124</v>
      </c>
      <c r="G26" s="121">
        <v>19</v>
      </c>
    </row>
    <row r="27" spans="2:7" x14ac:dyDescent="0.25">
      <c r="B27" s="119">
        <v>24</v>
      </c>
      <c r="C27" s="120" t="s">
        <v>152</v>
      </c>
      <c r="D27" s="120" t="s">
        <v>127</v>
      </c>
      <c r="E27" s="120" t="s">
        <v>123</v>
      </c>
      <c r="F27" s="120" t="s">
        <v>124</v>
      </c>
      <c r="G27" s="121">
        <v>21</v>
      </c>
    </row>
    <row r="28" spans="2:7" x14ac:dyDescent="0.25">
      <c r="B28" s="119">
        <v>25</v>
      </c>
      <c r="C28" s="120" t="s">
        <v>153</v>
      </c>
      <c r="D28" s="120" t="s">
        <v>122</v>
      </c>
      <c r="E28" s="120" t="s">
        <v>135</v>
      </c>
      <c r="F28" s="120" t="s">
        <v>124</v>
      </c>
      <c r="G28" s="121">
        <v>22</v>
      </c>
    </row>
    <row r="29" spans="2:7" x14ac:dyDescent="0.25">
      <c r="B29" s="119">
        <v>26</v>
      </c>
      <c r="C29" s="120" t="s">
        <v>154</v>
      </c>
      <c r="D29" s="120" t="s">
        <v>122</v>
      </c>
      <c r="E29" s="120" t="s">
        <v>135</v>
      </c>
      <c r="F29" s="120" t="s">
        <v>124</v>
      </c>
      <c r="G29" s="121">
        <v>20</v>
      </c>
    </row>
    <row r="30" spans="2:7" x14ac:dyDescent="0.25">
      <c r="B30" s="119">
        <v>27</v>
      </c>
      <c r="C30" s="120" t="s">
        <v>155</v>
      </c>
      <c r="D30" s="120" t="s">
        <v>127</v>
      </c>
      <c r="E30" s="120" t="s">
        <v>130</v>
      </c>
      <c r="F30" s="120" t="s">
        <v>124</v>
      </c>
      <c r="G30" s="121">
        <v>24</v>
      </c>
    </row>
    <row r="31" spans="2:7" x14ac:dyDescent="0.25">
      <c r="B31" s="119">
        <v>28</v>
      </c>
      <c r="C31" s="120" t="s">
        <v>156</v>
      </c>
      <c r="D31" s="120" t="s">
        <v>122</v>
      </c>
      <c r="E31" s="120" t="s">
        <v>135</v>
      </c>
      <c r="F31" s="120" t="s">
        <v>124</v>
      </c>
      <c r="G31" s="121">
        <v>22</v>
      </c>
    </row>
    <row r="32" spans="2:7" x14ac:dyDescent="0.25">
      <c r="B32" s="119">
        <v>29</v>
      </c>
      <c r="C32" s="120" t="s">
        <v>157</v>
      </c>
      <c r="D32" s="120" t="s">
        <v>122</v>
      </c>
      <c r="E32" s="120" t="s">
        <v>135</v>
      </c>
      <c r="F32" s="120" t="s">
        <v>124</v>
      </c>
      <c r="G32" s="121">
        <v>24</v>
      </c>
    </row>
    <row r="33" spans="2:20" x14ac:dyDescent="0.25">
      <c r="B33" s="119">
        <v>30</v>
      </c>
      <c r="C33" s="120" t="s">
        <v>158</v>
      </c>
      <c r="D33" s="120" t="s">
        <v>122</v>
      </c>
      <c r="E33" s="120" t="s">
        <v>130</v>
      </c>
      <c r="F33" s="120" t="s">
        <v>124</v>
      </c>
      <c r="G33" s="121">
        <v>21</v>
      </c>
    </row>
    <row r="34" spans="2:20" x14ac:dyDescent="0.25">
      <c r="B34" s="119">
        <v>31</v>
      </c>
      <c r="C34" s="120" t="s">
        <v>101</v>
      </c>
      <c r="D34" s="120" t="s">
        <v>122</v>
      </c>
      <c r="E34" s="120" t="s">
        <v>130</v>
      </c>
      <c r="F34" s="120" t="s">
        <v>131</v>
      </c>
      <c r="G34" s="121">
        <v>21</v>
      </c>
    </row>
    <row r="35" spans="2:20" x14ac:dyDescent="0.25">
      <c r="B35" s="119">
        <v>32</v>
      </c>
      <c r="C35" s="120" t="s">
        <v>159</v>
      </c>
      <c r="D35" s="120" t="s">
        <v>122</v>
      </c>
      <c r="E35" s="120" t="s">
        <v>135</v>
      </c>
      <c r="F35" s="120" t="s">
        <v>124</v>
      </c>
      <c r="G35" s="121">
        <v>21</v>
      </c>
    </row>
    <row r="36" spans="2:20" x14ac:dyDescent="0.25">
      <c r="B36" s="119">
        <v>33</v>
      </c>
      <c r="C36" s="120" t="s">
        <v>160</v>
      </c>
      <c r="D36" s="120" t="s">
        <v>122</v>
      </c>
      <c r="E36" s="120" t="s">
        <v>135</v>
      </c>
      <c r="F36" s="120" t="s">
        <v>124</v>
      </c>
      <c r="G36" s="121">
        <v>22</v>
      </c>
    </row>
    <row r="37" spans="2:20" x14ac:dyDescent="0.25">
      <c r="B37" s="119">
        <v>34</v>
      </c>
      <c r="C37" s="120" t="s">
        <v>161</v>
      </c>
      <c r="D37" s="120" t="s">
        <v>127</v>
      </c>
      <c r="E37" s="120" t="s">
        <v>135</v>
      </c>
      <c r="F37" s="120" t="s">
        <v>124</v>
      </c>
      <c r="G37" s="121">
        <v>24</v>
      </c>
    </row>
    <row r="38" spans="2:20" x14ac:dyDescent="0.25">
      <c r="B38" s="119">
        <v>35</v>
      </c>
      <c r="C38" s="120" t="s">
        <v>102</v>
      </c>
      <c r="D38" s="120" t="s">
        <v>127</v>
      </c>
      <c r="E38" s="120" t="s">
        <v>130</v>
      </c>
      <c r="F38" s="120" t="s">
        <v>124</v>
      </c>
      <c r="G38" s="121">
        <v>22</v>
      </c>
    </row>
    <row r="39" spans="2:20" x14ac:dyDescent="0.25">
      <c r="B39" s="119">
        <v>36</v>
      </c>
      <c r="C39" s="120" t="s">
        <v>162</v>
      </c>
      <c r="D39" s="120" t="s">
        <v>122</v>
      </c>
      <c r="E39" s="120" t="s">
        <v>135</v>
      </c>
      <c r="F39" s="120" t="s">
        <v>124</v>
      </c>
      <c r="G39" s="121">
        <v>23</v>
      </c>
      <c r="T39" s="114" t="s">
        <v>130</v>
      </c>
    </row>
    <row r="40" spans="2:20" x14ac:dyDescent="0.25">
      <c r="B40" s="119">
        <v>37</v>
      </c>
      <c r="C40" s="120" t="s">
        <v>163</v>
      </c>
      <c r="D40" s="120" t="s">
        <v>122</v>
      </c>
      <c r="E40" s="120" t="s">
        <v>130</v>
      </c>
      <c r="F40" s="120" t="s">
        <v>124</v>
      </c>
      <c r="G40" s="121">
        <v>24</v>
      </c>
    </row>
    <row r="41" spans="2:20" x14ac:dyDescent="0.25">
      <c r="B41" s="119">
        <v>38</v>
      </c>
      <c r="C41" s="120" t="s">
        <v>164</v>
      </c>
      <c r="D41" s="120" t="s">
        <v>127</v>
      </c>
      <c r="E41" s="120" t="s">
        <v>123</v>
      </c>
      <c r="F41" s="120" t="s">
        <v>128</v>
      </c>
      <c r="G41" s="121">
        <v>27</v>
      </c>
    </row>
    <row r="42" spans="2:20" x14ac:dyDescent="0.25">
      <c r="B42" s="119">
        <v>39</v>
      </c>
      <c r="C42" s="120" t="s">
        <v>165</v>
      </c>
      <c r="D42" s="120" t="s">
        <v>122</v>
      </c>
      <c r="E42" s="120" t="s">
        <v>123</v>
      </c>
      <c r="F42" s="120" t="s">
        <v>128</v>
      </c>
      <c r="G42" s="121">
        <v>24</v>
      </c>
    </row>
    <row r="43" spans="2:20" x14ac:dyDescent="0.25">
      <c r="B43" s="119">
        <v>40</v>
      </c>
      <c r="C43" s="120" t="s">
        <v>166</v>
      </c>
      <c r="D43" s="120" t="s">
        <v>122</v>
      </c>
      <c r="E43" s="120" t="s">
        <v>123</v>
      </c>
      <c r="F43" s="120" t="s">
        <v>131</v>
      </c>
      <c r="G43" s="121">
        <v>22</v>
      </c>
    </row>
    <row r="44" spans="2:20" x14ac:dyDescent="0.25">
      <c r="B44" s="119">
        <v>41</v>
      </c>
      <c r="C44" s="120" t="s">
        <v>167</v>
      </c>
      <c r="D44" s="120" t="s">
        <v>122</v>
      </c>
      <c r="E44" s="120" t="s">
        <v>123</v>
      </c>
      <c r="F44" s="120" t="s">
        <v>124</v>
      </c>
      <c r="G44" s="121">
        <v>25</v>
      </c>
    </row>
    <row r="45" spans="2:20" x14ac:dyDescent="0.25">
      <c r="B45" s="119">
        <v>42</v>
      </c>
      <c r="C45" s="120" t="s">
        <v>168</v>
      </c>
      <c r="D45" s="120" t="s">
        <v>122</v>
      </c>
      <c r="E45" s="120" t="s">
        <v>135</v>
      </c>
      <c r="F45" s="120" t="s">
        <v>124</v>
      </c>
      <c r="G45" s="121">
        <v>24</v>
      </c>
    </row>
    <row r="46" spans="2:20" x14ac:dyDescent="0.25">
      <c r="B46" s="119">
        <v>43</v>
      </c>
      <c r="C46" s="120" t="s">
        <v>169</v>
      </c>
      <c r="D46" s="120" t="s">
        <v>127</v>
      </c>
      <c r="E46" s="120" t="s">
        <v>130</v>
      </c>
      <c r="F46" s="120" t="s">
        <v>128</v>
      </c>
      <c r="G46" s="121">
        <v>28</v>
      </c>
    </row>
    <row r="47" spans="2:20" ht="15" customHeight="1" x14ac:dyDescent="0.25">
      <c r="B47" s="119">
        <v>44</v>
      </c>
      <c r="C47" s="120" t="s">
        <v>170</v>
      </c>
      <c r="D47" s="120" t="s">
        <v>127</v>
      </c>
      <c r="E47" s="120" t="s">
        <v>123</v>
      </c>
      <c r="F47" s="120" t="s">
        <v>131</v>
      </c>
      <c r="G47" s="121">
        <v>28</v>
      </c>
    </row>
    <row r="48" spans="2:20" ht="15" customHeight="1" x14ac:dyDescent="0.25">
      <c r="B48" s="119">
        <v>45</v>
      </c>
      <c r="C48" s="120" t="s">
        <v>171</v>
      </c>
      <c r="D48" s="120" t="s">
        <v>127</v>
      </c>
      <c r="E48" s="120" t="s">
        <v>123</v>
      </c>
      <c r="F48" s="120" t="s">
        <v>131</v>
      </c>
      <c r="G48" s="121">
        <v>29</v>
      </c>
    </row>
    <row r="49" spans="2:7" ht="15" customHeight="1" x14ac:dyDescent="0.25">
      <c r="B49" s="119">
        <v>46</v>
      </c>
      <c r="C49" s="120" t="s">
        <v>172</v>
      </c>
      <c r="D49" s="120" t="s">
        <v>122</v>
      </c>
      <c r="E49" s="120" t="s">
        <v>130</v>
      </c>
      <c r="F49" s="120" t="s">
        <v>124</v>
      </c>
      <c r="G49" s="121">
        <v>36</v>
      </c>
    </row>
    <row r="50" spans="2:7" ht="15" customHeight="1" x14ac:dyDescent="0.25">
      <c r="B50" s="119">
        <v>47</v>
      </c>
      <c r="C50" s="120" t="s">
        <v>73</v>
      </c>
      <c r="D50" s="120" t="s">
        <v>127</v>
      </c>
      <c r="E50" s="120" t="s">
        <v>135</v>
      </c>
      <c r="F50" s="120" t="s">
        <v>128</v>
      </c>
      <c r="G50" s="121">
        <v>28</v>
      </c>
    </row>
    <row r="51" spans="2:7" ht="15" customHeight="1" x14ac:dyDescent="0.25">
      <c r="B51" s="119">
        <v>48</v>
      </c>
      <c r="C51" s="120" t="s">
        <v>173</v>
      </c>
      <c r="D51" s="120" t="s">
        <v>122</v>
      </c>
      <c r="E51" s="120" t="s">
        <v>123</v>
      </c>
      <c r="F51" s="120" t="s">
        <v>124</v>
      </c>
      <c r="G51" s="121">
        <v>30</v>
      </c>
    </row>
    <row r="52" spans="2:7" ht="15" customHeight="1" x14ac:dyDescent="0.25">
      <c r="B52" s="119">
        <v>49</v>
      </c>
      <c r="C52" s="120" t="s">
        <v>72</v>
      </c>
      <c r="D52" s="120" t="s">
        <v>127</v>
      </c>
      <c r="E52" s="120" t="s">
        <v>135</v>
      </c>
      <c r="F52" s="120" t="s">
        <v>131</v>
      </c>
      <c r="G52" s="121">
        <v>29</v>
      </c>
    </row>
    <row r="53" spans="2:7" ht="15" customHeight="1" x14ac:dyDescent="0.25">
      <c r="B53" s="119">
        <v>50</v>
      </c>
      <c r="C53" s="120" t="s">
        <v>99</v>
      </c>
      <c r="D53" s="120" t="s">
        <v>127</v>
      </c>
      <c r="E53" s="120" t="s">
        <v>123</v>
      </c>
      <c r="F53" s="120" t="s">
        <v>124</v>
      </c>
      <c r="G53" s="121">
        <v>25</v>
      </c>
    </row>
    <row r="54" spans="2:7" ht="19.5" customHeight="1" x14ac:dyDescent="0.25">
      <c r="B54" s="131"/>
      <c r="C54" s="131"/>
      <c r="D54" s="131"/>
      <c r="E54" s="131"/>
      <c r="F54" s="131"/>
      <c r="G54" s="131"/>
    </row>
    <row r="55" spans="2:7" ht="15" customHeight="1" x14ac:dyDescent="0.25">
      <c r="B55" s="131"/>
      <c r="C55" s="131"/>
    </row>
    <row r="56" spans="2:7" ht="15" customHeight="1" x14ac:dyDescent="0.25">
      <c r="B56" s="131"/>
    </row>
    <row r="57" spans="2:7" ht="15" customHeight="1" x14ac:dyDescent="0.25"/>
    <row r="58" spans="2:7" ht="15" customHeight="1" x14ac:dyDescent="0.25"/>
    <row r="59" spans="2:7" ht="15" customHeight="1" x14ac:dyDescent="0.25"/>
    <row r="60" spans="2:7" ht="18" customHeight="1" x14ac:dyDescent="0.25"/>
  </sheetData>
  <mergeCells count="4">
    <mergeCell ref="J8:K8"/>
    <mergeCell ref="O11:P11"/>
    <mergeCell ref="J13:O13"/>
    <mergeCell ref="J9:M12"/>
  </mergeCells>
  <dataValidations disablePrompts="1" count="3">
    <dataValidation type="list" allowBlank="1" showInputMessage="1" showErrorMessage="1" sqref="L7">
      <formula1>$T$12:$T$39</formula1>
    </dataValidation>
    <dataValidation type="list" allowBlank="1" showInputMessage="1" showErrorMessage="1" sqref="L5">
      <formula1>$T$4:$T$7</formula1>
    </dataValidation>
    <dataValidation type="list" allowBlank="1" showInputMessage="1" showErrorMessage="1" sqref="L6">
      <formula1>$T$9:$T$10</formula1>
    </dataValidation>
  </dataValidations>
  <pageMargins left="0.7" right="0.7" top="0.75" bottom="0.75" header="0.3" footer="0.3"/>
  <pageSetup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6625" r:id="rId4" name="Scroll Bar 1">
              <controlPr defaultSize="0" autoPict="0">
                <anchor moveWithCells="1">
                  <from>
                    <xdr:col>10</xdr:col>
                    <xdr:colOff>114300</xdr:colOff>
                    <xdr:row>3</xdr:row>
                    <xdr:rowOff>19050</xdr:rowOff>
                  </from>
                  <to>
                    <xdr:col>10</xdr:col>
                    <xdr:colOff>600075</xdr:colOff>
                    <xdr:row>3</xdr:row>
                    <xdr:rowOff>180975</xdr:rowOff>
                  </to>
                </anchor>
              </controlPr>
            </control>
          </mc:Choice>
        </mc:AlternateContent>
        <mc:AlternateContent xmlns:mc="http://schemas.openxmlformats.org/markup-compatibility/2006">
          <mc:Choice Requires="x14">
            <control shapeId="26626" r:id="rId5" name="Scroll Bar 2">
              <controlPr defaultSize="0" autoPict="0">
                <anchor moveWithCells="1">
                  <from>
                    <xdr:col>10</xdr:col>
                    <xdr:colOff>114300</xdr:colOff>
                    <xdr:row>4</xdr:row>
                    <xdr:rowOff>19050</xdr:rowOff>
                  </from>
                  <to>
                    <xdr:col>10</xdr:col>
                    <xdr:colOff>600075</xdr:colOff>
                    <xdr:row>4</xdr:row>
                    <xdr:rowOff>180975</xdr:rowOff>
                  </to>
                </anchor>
              </controlPr>
            </control>
          </mc:Choice>
        </mc:AlternateContent>
        <mc:AlternateContent xmlns:mc="http://schemas.openxmlformats.org/markup-compatibility/2006">
          <mc:Choice Requires="x14">
            <control shapeId="26627" r:id="rId6" name="Scroll Bar 3">
              <controlPr defaultSize="0" autoPict="0">
                <anchor moveWithCells="1">
                  <from>
                    <xdr:col>10</xdr:col>
                    <xdr:colOff>114300</xdr:colOff>
                    <xdr:row>6</xdr:row>
                    <xdr:rowOff>0</xdr:rowOff>
                  </from>
                  <to>
                    <xdr:col>10</xdr:col>
                    <xdr:colOff>600075</xdr:colOff>
                    <xdr:row>6</xdr:row>
                    <xdr:rowOff>161925</xdr:rowOff>
                  </to>
                </anchor>
              </controlPr>
            </control>
          </mc:Choice>
        </mc:AlternateContent>
        <mc:AlternateContent xmlns:mc="http://schemas.openxmlformats.org/markup-compatibility/2006">
          <mc:Choice Requires="x14">
            <control shapeId="26628" r:id="rId7" name="Scroll Bar 4">
              <controlPr defaultSize="0" autoPict="0">
                <anchor moveWithCells="1">
                  <from>
                    <xdr:col>10</xdr:col>
                    <xdr:colOff>114300</xdr:colOff>
                    <xdr:row>4</xdr:row>
                    <xdr:rowOff>19050</xdr:rowOff>
                  </from>
                  <to>
                    <xdr:col>10</xdr:col>
                    <xdr:colOff>600075</xdr:colOff>
                    <xdr:row>4</xdr:row>
                    <xdr:rowOff>180975</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O55"/>
  <sheetViews>
    <sheetView showGridLines="0" workbookViewId="0">
      <selection activeCell="J11" sqref="J11"/>
    </sheetView>
  </sheetViews>
  <sheetFormatPr defaultRowHeight="15" x14ac:dyDescent="0.25"/>
  <cols>
    <col min="1" max="1" width="5.85546875" style="1" customWidth="1"/>
    <col min="2" max="2" width="8.5703125" style="1" customWidth="1"/>
    <col min="3" max="3" width="19.42578125" style="1" customWidth="1"/>
    <col min="4" max="4" width="11" style="1" customWidth="1"/>
    <col min="5" max="5" width="15" style="1" customWidth="1"/>
    <col min="6" max="6" width="4.140625" style="1" customWidth="1"/>
    <col min="7" max="7" width="9.5703125" style="1" customWidth="1"/>
    <col min="8" max="8" width="8.7109375" style="1" customWidth="1"/>
    <col min="9" max="9" width="11.28515625" style="1" customWidth="1"/>
    <col min="10" max="10" width="14" style="1" customWidth="1"/>
    <col min="11" max="11" width="4.140625" style="1" customWidth="1"/>
    <col min="12" max="12" width="6.140625" style="1" customWidth="1"/>
    <col min="13" max="13" width="9.140625" style="1"/>
    <col min="14" max="14" width="19.28515625" style="1" customWidth="1"/>
    <col min="15" max="15" width="11.85546875" style="1" customWidth="1"/>
    <col min="16" max="16" width="5.85546875" style="1" customWidth="1"/>
    <col min="17" max="16384" width="9.140625" style="1"/>
  </cols>
  <sheetData>
    <row r="1" spans="2:15" ht="19.5" customHeight="1" x14ac:dyDescent="0.25"/>
    <row r="2" spans="2:15" ht="18.75" x14ac:dyDescent="0.25">
      <c r="B2" s="2" t="s">
        <v>187</v>
      </c>
    </row>
    <row r="3" spans="2:15" ht="15.75" customHeight="1" x14ac:dyDescent="0.25">
      <c r="B3" s="20" t="s">
        <v>188</v>
      </c>
      <c r="C3" s="147" t="s">
        <v>189</v>
      </c>
      <c r="D3" s="147" t="s">
        <v>190</v>
      </c>
      <c r="E3" s="20" t="s">
        <v>61</v>
      </c>
      <c r="G3" s="4" t="s">
        <v>61</v>
      </c>
    </row>
    <row r="4" spans="2:15" ht="15.75" customHeight="1" x14ac:dyDescent="0.25">
      <c r="B4" s="7" t="s">
        <v>191</v>
      </c>
      <c r="C4" s="148" t="str">
        <f>VLOOKUP(B4,ALAMAT,2)</f>
        <v>Poltak Sipahutar</v>
      </c>
      <c r="D4" s="149" t="str">
        <f t="shared" ref="D4:D35" si="0">VLOOKUP(B4,ALAMAT,3)</f>
        <v>Jakarta</v>
      </c>
      <c r="E4" s="55">
        <v>25800000</v>
      </c>
      <c r="G4" s="3" t="s">
        <v>192</v>
      </c>
      <c r="H4" s="150">
        <v>2</v>
      </c>
      <c r="I4" s="151" t="str">
        <f>IF(H4=1,"Jakarta",IF(H4=2,"Bogor","Bandung"))</f>
        <v>Bogor</v>
      </c>
      <c r="J4" s="152">
        <f>SUMIF(D4:D53,I4,E4:E53)</f>
        <v>362368900</v>
      </c>
      <c r="L4" s="4" t="s">
        <v>193</v>
      </c>
    </row>
    <row r="5" spans="2:15" ht="15.75" customHeight="1" x14ac:dyDescent="0.25">
      <c r="B5" s="7" t="s">
        <v>194</v>
      </c>
      <c r="C5" s="148" t="str">
        <f>VLOOKUP(B5,ALAMAT,2)</f>
        <v>Agus Rahmanto</v>
      </c>
      <c r="D5" s="149" t="str">
        <f t="shared" si="0"/>
        <v>Bandung</v>
      </c>
      <c r="E5" s="55">
        <v>7500000</v>
      </c>
      <c r="G5" s="283" t="str">
        <f>"Nilai transaksi penjualan di wilayah "&amp;I4&amp;" sebesar Rp "&amp;TEXT(SUMIF(D4:D53,I4,E4:E53),"#.###")</f>
        <v>Nilai transaksi penjualan di wilayah Bogor sebesar Rp 362.368.900</v>
      </c>
      <c r="H5" s="283"/>
      <c r="I5" s="283"/>
      <c r="J5" s="283"/>
      <c r="L5" s="20" t="s">
        <v>70</v>
      </c>
      <c r="M5" s="147" t="s">
        <v>188</v>
      </c>
      <c r="N5" s="147" t="s">
        <v>20</v>
      </c>
      <c r="O5" s="20" t="s">
        <v>190</v>
      </c>
    </row>
    <row r="6" spans="2:15" ht="15.75" customHeight="1" x14ac:dyDescent="0.25">
      <c r="B6" s="7" t="s">
        <v>195</v>
      </c>
      <c r="C6" s="149" t="str">
        <f t="shared" ref="C6:C35" si="1">VLOOKUP(B6,ALAMAT,2)</f>
        <v>Pitta Yohana</v>
      </c>
      <c r="D6" s="149" t="str">
        <f t="shared" si="0"/>
        <v>Jakarta</v>
      </c>
      <c r="E6" s="55">
        <v>12500000</v>
      </c>
      <c r="G6" s="284"/>
      <c r="H6" s="284"/>
      <c r="I6" s="284"/>
      <c r="J6" s="284"/>
      <c r="L6" s="153">
        <v>1</v>
      </c>
      <c r="M6" s="154" t="s">
        <v>194</v>
      </c>
      <c r="N6" s="155" t="s">
        <v>232</v>
      </c>
      <c r="O6" s="16" t="s">
        <v>197</v>
      </c>
    </row>
    <row r="7" spans="2:15" ht="15.75" customHeight="1" x14ac:dyDescent="0.25">
      <c r="B7" s="7" t="s">
        <v>194</v>
      </c>
      <c r="C7" s="149" t="str">
        <f t="shared" si="1"/>
        <v>Agus Rahmanto</v>
      </c>
      <c r="D7" s="149" t="str">
        <f t="shared" si="0"/>
        <v>Bandung</v>
      </c>
      <c r="E7" s="55">
        <v>15785000</v>
      </c>
      <c r="L7" s="153">
        <v>2</v>
      </c>
      <c r="M7" s="154" t="s">
        <v>191</v>
      </c>
      <c r="N7" s="155" t="s">
        <v>75</v>
      </c>
      <c r="O7" s="16" t="s">
        <v>123</v>
      </c>
    </row>
    <row r="8" spans="2:15" ht="15.75" customHeight="1" x14ac:dyDescent="0.25">
      <c r="B8" s="7" t="s">
        <v>195</v>
      </c>
      <c r="C8" s="149" t="str">
        <f t="shared" si="1"/>
        <v>Pitta Yohana</v>
      </c>
      <c r="D8" s="149" t="str">
        <f t="shared" si="0"/>
        <v>Jakarta</v>
      </c>
      <c r="E8" s="55">
        <v>21500000</v>
      </c>
      <c r="G8" s="4" t="s">
        <v>196</v>
      </c>
      <c r="L8" s="153">
        <v>3</v>
      </c>
      <c r="M8" s="154" t="s">
        <v>199</v>
      </c>
      <c r="N8" s="155" t="s">
        <v>200</v>
      </c>
      <c r="O8" s="16" t="s">
        <v>197</v>
      </c>
    </row>
    <row r="9" spans="2:15" ht="15.75" customHeight="1" x14ac:dyDescent="0.25">
      <c r="B9" s="7" t="s">
        <v>201</v>
      </c>
      <c r="C9" s="149" t="str">
        <f t="shared" si="1"/>
        <v>Adi Alamsyah</v>
      </c>
      <c r="D9" s="149" t="str">
        <f t="shared" si="0"/>
        <v>Bogor</v>
      </c>
      <c r="E9" s="55">
        <v>4525000</v>
      </c>
      <c r="H9" s="156" t="s">
        <v>192</v>
      </c>
      <c r="I9" s="3" t="s">
        <v>123</v>
      </c>
      <c r="J9" s="157">
        <f>SUMIF(D$4:D$53,I9,E$4:E$53)</f>
        <v>614502500</v>
      </c>
      <c r="L9" s="153">
        <v>4</v>
      </c>
      <c r="M9" s="154" t="s">
        <v>195</v>
      </c>
      <c r="N9" s="155" t="s">
        <v>231</v>
      </c>
      <c r="O9" s="16" t="s">
        <v>123</v>
      </c>
    </row>
    <row r="10" spans="2:15" ht="15.75" customHeight="1" x14ac:dyDescent="0.25">
      <c r="B10" s="7" t="s">
        <v>199</v>
      </c>
      <c r="C10" s="149" t="str">
        <f t="shared" si="1"/>
        <v>Andi Marestio N</v>
      </c>
      <c r="D10" s="149" t="str">
        <f t="shared" si="0"/>
        <v>Bandung</v>
      </c>
      <c r="E10" s="55">
        <v>5650000</v>
      </c>
      <c r="I10" s="3" t="s">
        <v>198</v>
      </c>
      <c r="J10" s="158">
        <f>SUMIF(D$4:D$53,I10,E$4:E$53)</f>
        <v>362368900</v>
      </c>
      <c r="L10" s="153">
        <v>5</v>
      </c>
      <c r="M10" s="154" t="s">
        <v>201</v>
      </c>
      <c r="N10" s="155" t="s">
        <v>202</v>
      </c>
      <c r="O10" s="16" t="s">
        <v>198</v>
      </c>
    </row>
    <row r="11" spans="2:15" ht="15.75" customHeight="1" x14ac:dyDescent="0.25">
      <c r="B11" s="7" t="s">
        <v>203</v>
      </c>
      <c r="C11" s="149" t="str">
        <f t="shared" si="1"/>
        <v>Rudy Ardiansyah</v>
      </c>
      <c r="D11" s="149" t="str">
        <f t="shared" si="0"/>
        <v>Bandung</v>
      </c>
      <c r="E11" s="55">
        <v>7850000</v>
      </c>
      <c r="I11" s="75" t="s">
        <v>197</v>
      </c>
      <c r="J11" s="60">
        <f>SUMIF(D$4:D$53,I11,E$4:E$53)</f>
        <v>440718000</v>
      </c>
      <c r="L11" s="153">
        <v>6</v>
      </c>
      <c r="M11" s="154" t="s">
        <v>204</v>
      </c>
      <c r="N11" s="155" t="s">
        <v>205</v>
      </c>
      <c r="O11" s="16" t="s">
        <v>198</v>
      </c>
    </row>
    <row r="12" spans="2:15" ht="15.75" customHeight="1" x14ac:dyDescent="0.25">
      <c r="B12" s="7" t="s">
        <v>206</v>
      </c>
      <c r="C12" s="149" t="str">
        <f t="shared" si="1"/>
        <v>Herlambang</v>
      </c>
      <c r="D12" s="149" t="str">
        <f t="shared" si="0"/>
        <v>Bandung</v>
      </c>
      <c r="E12" s="55">
        <v>9258000</v>
      </c>
      <c r="I12" s="77" t="s">
        <v>100</v>
      </c>
      <c r="J12" s="159">
        <f>SUM(J9:J11)</f>
        <v>1417589400</v>
      </c>
      <c r="L12" s="153">
        <v>7</v>
      </c>
      <c r="M12" s="154" t="s">
        <v>203</v>
      </c>
      <c r="N12" s="155" t="s">
        <v>207</v>
      </c>
      <c r="O12" s="16" t="s">
        <v>197</v>
      </c>
    </row>
    <row r="13" spans="2:15" ht="15.75" customHeight="1" x14ac:dyDescent="0.25">
      <c r="B13" s="7" t="s">
        <v>191</v>
      </c>
      <c r="C13" s="149" t="str">
        <f t="shared" si="1"/>
        <v>Poltak Sipahutar</v>
      </c>
      <c r="D13" s="149" t="str">
        <f t="shared" si="0"/>
        <v>Jakarta</v>
      </c>
      <c r="E13" s="55">
        <v>2587500</v>
      </c>
      <c r="G13" s="186"/>
      <c r="H13" s="298"/>
      <c r="I13" s="298"/>
      <c r="J13" s="298"/>
      <c r="L13" s="153">
        <v>8</v>
      </c>
      <c r="M13" s="154" t="s">
        <v>206</v>
      </c>
      <c r="N13" s="155" t="s">
        <v>139</v>
      </c>
      <c r="O13" s="16" t="s">
        <v>197</v>
      </c>
    </row>
    <row r="14" spans="2:15" ht="15.75" customHeight="1" x14ac:dyDescent="0.25">
      <c r="B14" s="7" t="s">
        <v>208</v>
      </c>
      <c r="C14" s="149" t="str">
        <f t="shared" si="1"/>
        <v>Hedi Widodo</v>
      </c>
      <c r="D14" s="149" t="str">
        <f t="shared" si="0"/>
        <v>Jakarta</v>
      </c>
      <c r="E14" s="55">
        <v>5890000</v>
      </c>
      <c r="G14" s="172"/>
      <c r="H14" s="209"/>
      <c r="I14" s="174"/>
      <c r="J14" s="174"/>
      <c r="L14" s="153">
        <v>9</v>
      </c>
      <c r="M14" s="154" t="s">
        <v>209</v>
      </c>
      <c r="N14" s="155" t="s">
        <v>347</v>
      </c>
      <c r="O14" s="16" t="s">
        <v>123</v>
      </c>
    </row>
    <row r="15" spans="2:15" ht="15.75" customHeight="1" x14ac:dyDescent="0.25">
      <c r="B15" s="7" t="s">
        <v>191</v>
      </c>
      <c r="C15" s="149" t="str">
        <f t="shared" si="1"/>
        <v>Poltak Sipahutar</v>
      </c>
      <c r="D15" s="149" t="str">
        <f t="shared" si="0"/>
        <v>Jakarta</v>
      </c>
      <c r="E15" s="55">
        <v>14500000</v>
      </c>
      <c r="G15" s="172"/>
      <c r="H15" s="210"/>
      <c r="I15" s="174"/>
      <c r="J15" s="174"/>
      <c r="L15" s="153">
        <v>10</v>
      </c>
      <c r="M15" s="154" t="s">
        <v>208</v>
      </c>
      <c r="N15" s="155" t="s">
        <v>233</v>
      </c>
      <c r="O15" s="16" t="s">
        <v>123</v>
      </c>
    </row>
    <row r="16" spans="2:15" ht="15.75" customHeight="1" x14ac:dyDescent="0.25">
      <c r="B16" s="7" t="s">
        <v>204</v>
      </c>
      <c r="C16" s="149" t="str">
        <f t="shared" si="1"/>
        <v>Reni Novita</v>
      </c>
      <c r="D16" s="149" t="str">
        <f t="shared" si="0"/>
        <v>Bogor</v>
      </c>
      <c r="E16" s="55">
        <v>25878900</v>
      </c>
      <c r="G16" s="172"/>
      <c r="H16" s="209"/>
      <c r="I16" s="174"/>
      <c r="J16" s="174"/>
    </row>
    <row r="17" spans="2:12" ht="15.75" customHeight="1" x14ac:dyDescent="0.25">
      <c r="B17" s="7" t="s">
        <v>201</v>
      </c>
      <c r="C17" s="149" t="str">
        <f t="shared" si="1"/>
        <v>Adi Alamsyah</v>
      </c>
      <c r="D17" s="149" t="str">
        <f t="shared" si="0"/>
        <v>Bogor</v>
      </c>
      <c r="E17" s="55">
        <v>25780000</v>
      </c>
      <c r="G17" s="172"/>
      <c r="H17" s="210"/>
      <c r="I17" s="174"/>
      <c r="J17" s="174"/>
      <c r="L17" s="160" t="s">
        <v>29</v>
      </c>
    </row>
    <row r="18" spans="2:12" ht="15.75" customHeight="1" x14ac:dyDescent="0.25">
      <c r="B18" s="7" t="s">
        <v>194</v>
      </c>
      <c r="C18" s="149" t="str">
        <f t="shared" si="1"/>
        <v>Agus Rahmanto</v>
      </c>
      <c r="D18" s="149" t="str">
        <f t="shared" si="0"/>
        <v>Bandung</v>
      </c>
      <c r="E18" s="55">
        <v>21500000</v>
      </c>
      <c r="G18" s="172"/>
      <c r="H18" s="210"/>
      <c r="I18" s="174"/>
      <c r="J18" s="174"/>
      <c r="L18" s="161" t="s">
        <v>210</v>
      </c>
    </row>
    <row r="19" spans="2:12" ht="15.75" customHeight="1" x14ac:dyDescent="0.25">
      <c r="B19" s="7" t="s">
        <v>209</v>
      </c>
      <c r="C19" s="149" t="str">
        <f t="shared" si="1"/>
        <v>Mudhofir Azhari</v>
      </c>
      <c r="D19" s="149" t="str">
        <f t="shared" si="0"/>
        <v>Jakarta</v>
      </c>
      <c r="E19" s="55">
        <v>24500000</v>
      </c>
      <c r="G19" s="174"/>
      <c r="H19" s="174"/>
      <c r="I19" s="174"/>
      <c r="J19" s="174"/>
      <c r="L19" s="47" t="s">
        <v>211</v>
      </c>
    </row>
    <row r="20" spans="2:12" ht="15.75" customHeight="1" x14ac:dyDescent="0.25">
      <c r="B20" s="7" t="s">
        <v>191</v>
      </c>
      <c r="C20" s="149" t="str">
        <f t="shared" si="1"/>
        <v>Poltak Sipahutar</v>
      </c>
      <c r="D20" s="149" t="str">
        <f t="shared" si="0"/>
        <v>Jakarta</v>
      </c>
      <c r="E20" s="55">
        <v>20000000</v>
      </c>
      <c r="G20" s="174"/>
      <c r="H20" s="174"/>
      <c r="I20" s="174"/>
      <c r="J20" s="174"/>
      <c r="L20" s="161" t="s">
        <v>348</v>
      </c>
    </row>
    <row r="21" spans="2:12" ht="15.75" customHeight="1" x14ac:dyDescent="0.25">
      <c r="B21" s="7" t="s">
        <v>195</v>
      </c>
      <c r="C21" s="149" t="str">
        <f t="shared" si="1"/>
        <v>Pitta Yohana</v>
      </c>
      <c r="D21" s="149" t="str">
        <f t="shared" si="0"/>
        <v>Jakarta</v>
      </c>
      <c r="E21" s="55">
        <v>19525000</v>
      </c>
      <c r="L21" s="161" t="s">
        <v>212</v>
      </c>
    </row>
    <row r="22" spans="2:12" ht="15.75" customHeight="1" x14ac:dyDescent="0.25">
      <c r="B22" s="7" t="s">
        <v>204</v>
      </c>
      <c r="C22" s="149" t="str">
        <f t="shared" si="1"/>
        <v>Reni Novita</v>
      </c>
      <c r="D22" s="149" t="str">
        <f t="shared" si="0"/>
        <v>Bogor</v>
      </c>
      <c r="E22" s="55">
        <v>23650000</v>
      </c>
      <c r="L22" s="47" t="s">
        <v>213</v>
      </c>
    </row>
    <row r="23" spans="2:12" ht="15.75" customHeight="1" x14ac:dyDescent="0.25">
      <c r="B23" s="7" t="s">
        <v>199</v>
      </c>
      <c r="C23" s="149" t="str">
        <f t="shared" si="1"/>
        <v>Andi Marestio N</v>
      </c>
      <c r="D23" s="149" t="str">
        <f t="shared" si="0"/>
        <v>Bandung</v>
      </c>
      <c r="E23" s="55">
        <v>21500000</v>
      </c>
      <c r="L23" s="47" t="s">
        <v>214</v>
      </c>
    </row>
    <row r="24" spans="2:12" ht="15.75" customHeight="1" x14ac:dyDescent="0.25">
      <c r="B24" s="7" t="s">
        <v>206</v>
      </c>
      <c r="C24" s="149" t="str">
        <f t="shared" si="1"/>
        <v>Herlambang</v>
      </c>
      <c r="D24" s="149" t="str">
        <f t="shared" si="0"/>
        <v>Bandung</v>
      </c>
      <c r="E24" s="55">
        <v>12500000</v>
      </c>
      <c r="L24" s="161" t="s">
        <v>349</v>
      </c>
    </row>
    <row r="25" spans="2:12" ht="15.75" customHeight="1" x14ac:dyDescent="0.25">
      <c r="B25" s="7" t="s">
        <v>194</v>
      </c>
      <c r="C25" s="149" t="str">
        <f t="shared" si="1"/>
        <v>Agus Rahmanto</v>
      </c>
      <c r="D25" s="149" t="str">
        <f t="shared" si="0"/>
        <v>Bandung</v>
      </c>
      <c r="E25" s="55">
        <v>21850000</v>
      </c>
      <c r="L25" s="47" t="s">
        <v>350</v>
      </c>
    </row>
    <row r="26" spans="2:12" ht="15.75" customHeight="1" x14ac:dyDescent="0.25">
      <c r="B26" s="7" t="s">
        <v>206</v>
      </c>
      <c r="C26" s="149" t="str">
        <f t="shared" si="1"/>
        <v>Herlambang</v>
      </c>
      <c r="D26" s="149" t="str">
        <f t="shared" si="0"/>
        <v>Bandung</v>
      </c>
      <c r="E26" s="55">
        <v>42500000</v>
      </c>
      <c r="L26" s="47"/>
    </row>
    <row r="27" spans="2:12" ht="15.75" customHeight="1" x14ac:dyDescent="0.25">
      <c r="B27" s="7" t="s">
        <v>195</v>
      </c>
      <c r="C27" s="149" t="str">
        <f t="shared" si="1"/>
        <v>Pitta Yohana</v>
      </c>
      <c r="D27" s="149" t="str">
        <f t="shared" si="0"/>
        <v>Jakarta</v>
      </c>
      <c r="E27" s="55">
        <v>25000000</v>
      </c>
    </row>
    <row r="28" spans="2:12" ht="15.75" customHeight="1" x14ac:dyDescent="0.25">
      <c r="B28" s="7" t="s">
        <v>201</v>
      </c>
      <c r="C28" s="149" t="str">
        <f t="shared" si="1"/>
        <v>Adi Alamsyah</v>
      </c>
      <c r="D28" s="149" t="str">
        <f t="shared" si="0"/>
        <v>Bogor</v>
      </c>
      <c r="E28" s="55">
        <v>24500000</v>
      </c>
    </row>
    <row r="29" spans="2:12" ht="15.75" customHeight="1" x14ac:dyDescent="0.25">
      <c r="B29" s="7" t="s">
        <v>204</v>
      </c>
      <c r="C29" s="149" t="str">
        <f t="shared" si="1"/>
        <v>Reni Novita</v>
      </c>
      <c r="D29" s="149" t="str">
        <f t="shared" si="0"/>
        <v>Bogor</v>
      </c>
      <c r="E29" s="55">
        <v>165000000</v>
      </c>
    </row>
    <row r="30" spans="2:12" ht="15.75" customHeight="1" x14ac:dyDescent="0.25">
      <c r="B30" s="7" t="s">
        <v>209</v>
      </c>
      <c r="C30" s="149" t="str">
        <f t="shared" si="1"/>
        <v>Mudhofir Azhari</v>
      </c>
      <c r="D30" s="149" t="str">
        <f t="shared" si="0"/>
        <v>Jakarta</v>
      </c>
      <c r="E30" s="55">
        <v>125400000</v>
      </c>
    </row>
    <row r="31" spans="2:12" ht="15.75" customHeight="1" x14ac:dyDescent="0.25">
      <c r="B31" s="7" t="s">
        <v>195</v>
      </c>
      <c r="C31" s="149" t="str">
        <f t="shared" si="1"/>
        <v>Pitta Yohana</v>
      </c>
      <c r="D31" s="149" t="str">
        <f t="shared" si="0"/>
        <v>Jakarta</v>
      </c>
      <c r="E31" s="55">
        <v>16750000</v>
      </c>
    </row>
    <row r="32" spans="2:12" ht="15.75" customHeight="1" x14ac:dyDescent="0.25">
      <c r="B32" s="7" t="s">
        <v>203</v>
      </c>
      <c r="C32" s="149" t="str">
        <f t="shared" si="1"/>
        <v>Rudy Ardiansyah</v>
      </c>
      <c r="D32" s="149" t="str">
        <f t="shared" si="0"/>
        <v>Bandung</v>
      </c>
      <c r="E32" s="55">
        <v>45250000</v>
      </c>
    </row>
    <row r="33" spans="2:5" ht="15.75" customHeight="1" x14ac:dyDescent="0.25">
      <c r="B33" s="7" t="s">
        <v>208</v>
      </c>
      <c r="C33" s="149" t="str">
        <f t="shared" si="1"/>
        <v>Hedi Widodo</v>
      </c>
      <c r="D33" s="149" t="str">
        <f t="shared" si="0"/>
        <v>Jakarta</v>
      </c>
      <c r="E33" s="55">
        <v>75000000</v>
      </c>
    </row>
    <row r="34" spans="2:5" ht="15.75" customHeight="1" x14ac:dyDescent="0.25">
      <c r="B34" s="7" t="s">
        <v>201</v>
      </c>
      <c r="C34" s="149" t="str">
        <f t="shared" si="1"/>
        <v>Adi Alamsyah</v>
      </c>
      <c r="D34" s="149" t="str">
        <f t="shared" si="0"/>
        <v>Bogor</v>
      </c>
      <c r="E34" s="55">
        <v>21500000</v>
      </c>
    </row>
    <row r="35" spans="2:5" ht="15.75" customHeight="1" x14ac:dyDescent="0.25">
      <c r="B35" s="7" t="s">
        <v>209</v>
      </c>
      <c r="C35" s="149" t="str">
        <f t="shared" si="1"/>
        <v>Mudhofir Azhari</v>
      </c>
      <c r="D35" s="149" t="str">
        <f t="shared" si="0"/>
        <v>Jakarta</v>
      </c>
      <c r="E35" s="55">
        <v>24500000</v>
      </c>
    </row>
    <row r="36" spans="2:5" ht="15.75" customHeight="1" x14ac:dyDescent="0.25">
      <c r="B36" s="7" t="s">
        <v>191</v>
      </c>
      <c r="C36" s="149" t="str">
        <f t="shared" ref="C36:C53" si="2">VLOOKUP(B36,ALAMAT,2)</f>
        <v>Poltak Sipahutar</v>
      </c>
      <c r="D36" s="149" t="str">
        <f t="shared" ref="D36:D53" si="3">VLOOKUP(B36,ALAMAT,3)</f>
        <v>Jakarta</v>
      </c>
      <c r="E36" s="55">
        <v>45250000</v>
      </c>
    </row>
    <row r="37" spans="2:5" ht="15.75" customHeight="1" x14ac:dyDescent="0.25">
      <c r="B37" s="7" t="s">
        <v>208</v>
      </c>
      <c r="C37" s="149" t="str">
        <f t="shared" si="2"/>
        <v>Hedi Widodo</v>
      </c>
      <c r="D37" s="149" t="str">
        <f t="shared" si="3"/>
        <v>Jakarta</v>
      </c>
      <c r="E37" s="55">
        <v>22500000</v>
      </c>
    </row>
    <row r="38" spans="2:5" ht="15.75" customHeight="1" x14ac:dyDescent="0.25">
      <c r="B38" s="7" t="s">
        <v>203</v>
      </c>
      <c r="C38" s="149" t="str">
        <f t="shared" si="2"/>
        <v>Rudy Ardiansyah</v>
      </c>
      <c r="D38" s="149" t="str">
        <f t="shared" si="3"/>
        <v>Bandung</v>
      </c>
      <c r="E38" s="55">
        <v>19875000</v>
      </c>
    </row>
    <row r="39" spans="2:5" ht="15.75" customHeight="1" x14ac:dyDescent="0.25">
      <c r="B39" s="7" t="s">
        <v>201</v>
      </c>
      <c r="C39" s="149" t="str">
        <f t="shared" si="2"/>
        <v>Adi Alamsyah</v>
      </c>
      <c r="D39" s="149" t="str">
        <f t="shared" si="3"/>
        <v>Bogor</v>
      </c>
      <c r="E39" s="55">
        <v>25750000</v>
      </c>
    </row>
    <row r="40" spans="2:5" ht="15.75" customHeight="1" x14ac:dyDescent="0.25">
      <c r="B40" s="7" t="s">
        <v>199</v>
      </c>
      <c r="C40" s="149" t="str">
        <f t="shared" si="2"/>
        <v>Andi Marestio N</v>
      </c>
      <c r="D40" s="149" t="str">
        <f t="shared" si="3"/>
        <v>Bandung</v>
      </c>
      <c r="E40" s="55">
        <v>45250000</v>
      </c>
    </row>
    <row r="41" spans="2:5" ht="15.75" customHeight="1" x14ac:dyDescent="0.25">
      <c r="B41" s="7" t="s">
        <v>194</v>
      </c>
      <c r="C41" s="149" t="str">
        <f t="shared" si="2"/>
        <v>Agus Rahmanto</v>
      </c>
      <c r="D41" s="149" t="str">
        <f t="shared" si="3"/>
        <v>Bandung</v>
      </c>
      <c r="E41" s="55">
        <v>19580000</v>
      </c>
    </row>
    <row r="42" spans="2:5" ht="15.75" customHeight="1" x14ac:dyDescent="0.25">
      <c r="B42" s="7" t="s">
        <v>208</v>
      </c>
      <c r="C42" s="149" t="str">
        <f t="shared" si="2"/>
        <v>Hedi Widodo</v>
      </c>
      <c r="D42" s="149" t="str">
        <f t="shared" si="3"/>
        <v>Jakarta</v>
      </c>
      <c r="E42" s="55">
        <v>21500000</v>
      </c>
    </row>
    <row r="43" spans="2:5" ht="15.75" customHeight="1" x14ac:dyDescent="0.25">
      <c r="B43" s="7" t="s">
        <v>209</v>
      </c>
      <c r="C43" s="149" t="str">
        <f t="shared" si="2"/>
        <v>Mudhofir Azhari</v>
      </c>
      <c r="D43" s="149" t="str">
        <f t="shared" si="3"/>
        <v>Jakarta</v>
      </c>
      <c r="E43" s="55">
        <v>42500000</v>
      </c>
    </row>
    <row r="44" spans="2:5" ht="15.75" customHeight="1" x14ac:dyDescent="0.25">
      <c r="B44" s="7" t="s">
        <v>204</v>
      </c>
      <c r="C44" s="149" t="str">
        <f t="shared" si="2"/>
        <v>Reni Novita</v>
      </c>
      <c r="D44" s="149" t="str">
        <f t="shared" si="3"/>
        <v>Bogor</v>
      </c>
      <c r="E44" s="55">
        <v>45785000</v>
      </c>
    </row>
    <row r="45" spans="2:5" ht="15.75" customHeight="1" x14ac:dyDescent="0.25">
      <c r="B45" s="7" t="s">
        <v>209</v>
      </c>
      <c r="C45" s="149" t="str">
        <f t="shared" si="2"/>
        <v>Mudhofir Azhari</v>
      </c>
      <c r="D45" s="149" t="str">
        <f t="shared" si="3"/>
        <v>Jakarta</v>
      </c>
      <c r="E45" s="55">
        <v>21500000</v>
      </c>
    </row>
    <row r="46" spans="2:5" ht="15.75" customHeight="1" x14ac:dyDescent="0.25">
      <c r="B46" s="7" t="s">
        <v>206</v>
      </c>
      <c r="C46" s="149" t="str">
        <f t="shared" si="2"/>
        <v>Herlambang</v>
      </c>
      <c r="D46" s="149" t="str">
        <f t="shared" si="3"/>
        <v>Bandung</v>
      </c>
      <c r="E46" s="55">
        <v>24870000</v>
      </c>
    </row>
    <row r="47" spans="2:5" ht="15.75" customHeight="1" x14ac:dyDescent="0.25">
      <c r="B47" s="7" t="s">
        <v>208</v>
      </c>
      <c r="C47" s="149" t="str">
        <f t="shared" si="2"/>
        <v>Hedi Widodo</v>
      </c>
      <c r="D47" s="149" t="str">
        <f t="shared" si="3"/>
        <v>Jakarta</v>
      </c>
      <c r="E47" s="55">
        <v>12500000</v>
      </c>
    </row>
    <row r="48" spans="2:5" ht="15.75" customHeight="1" x14ac:dyDescent="0.25">
      <c r="B48" s="7" t="s">
        <v>195</v>
      </c>
      <c r="C48" s="149" t="str">
        <f t="shared" si="2"/>
        <v>Pitta Yohana</v>
      </c>
      <c r="D48" s="149" t="str">
        <f t="shared" si="3"/>
        <v>Jakarta</v>
      </c>
      <c r="E48" s="55">
        <v>3500000</v>
      </c>
    </row>
    <row r="49" spans="2:5" ht="15.75" customHeight="1" x14ac:dyDescent="0.25">
      <c r="B49" s="7" t="s">
        <v>194</v>
      </c>
      <c r="C49" s="149" t="str">
        <f t="shared" si="2"/>
        <v>Agus Rahmanto</v>
      </c>
      <c r="D49" s="149" t="str">
        <f t="shared" si="3"/>
        <v>Bandung</v>
      </c>
      <c r="E49" s="55">
        <v>48750000</v>
      </c>
    </row>
    <row r="50" spans="2:5" ht="15.75" customHeight="1" x14ac:dyDescent="0.25">
      <c r="B50" s="7" t="s">
        <v>203</v>
      </c>
      <c r="C50" s="149" t="str">
        <f t="shared" si="2"/>
        <v>Rudy Ardiansyah</v>
      </c>
      <c r="D50" s="149" t="str">
        <f t="shared" si="3"/>
        <v>Bandung</v>
      </c>
      <c r="E50" s="55">
        <v>52500000</v>
      </c>
    </row>
    <row r="51" spans="2:5" ht="15.75" customHeight="1" x14ac:dyDescent="0.25">
      <c r="B51" s="7" t="s">
        <v>209</v>
      </c>
      <c r="C51" s="149" t="str">
        <f t="shared" si="2"/>
        <v>Mudhofir Azhari</v>
      </c>
      <c r="D51" s="149" t="str">
        <f t="shared" si="3"/>
        <v>Jakarta</v>
      </c>
      <c r="E51" s="55">
        <v>6350000</v>
      </c>
    </row>
    <row r="52" spans="2:5" ht="15.75" customHeight="1" x14ac:dyDescent="0.25">
      <c r="B52" s="7" t="s">
        <v>199</v>
      </c>
      <c r="C52" s="149" t="str">
        <f t="shared" si="2"/>
        <v>Andi Marestio N</v>
      </c>
      <c r="D52" s="149" t="str">
        <f t="shared" si="3"/>
        <v>Bandung</v>
      </c>
      <c r="E52" s="55">
        <v>18750000</v>
      </c>
    </row>
    <row r="53" spans="2:5" ht="15.75" customHeight="1" x14ac:dyDescent="0.25">
      <c r="B53" s="162" t="s">
        <v>208</v>
      </c>
      <c r="C53" s="163" t="str">
        <f t="shared" si="2"/>
        <v>Hedi Widodo</v>
      </c>
      <c r="D53" s="163" t="str">
        <f t="shared" si="3"/>
        <v>Jakarta</v>
      </c>
      <c r="E53" s="59">
        <v>25450000</v>
      </c>
    </row>
    <row r="54" spans="2:5" x14ac:dyDescent="0.25">
      <c r="B54" s="299" t="s">
        <v>100</v>
      </c>
      <c r="C54" s="299"/>
      <c r="D54" s="299"/>
      <c r="E54" s="164">
        <f>SUM(E4:E53)</f>
        <v>1417589400</v>
      </c>
    </row>
    <row r="55" spans="2:5" ht="19.5" customHeight="1" x14ac:dyDescent="0.25"/>
  </sheetData>
  <mergeCells count="3">
    <mergeCell ref="H13:J13"/>
    <mergeCell ref="B54:D54"/>
    <mergeCell ref="G5:J6"/>
  </mergeCells>
  <conditionalFormatting sqref="I9:I11">
    <cfRule type="cellIs" dxfId="14" priority="1" operator="equal">
      <formula>$I$4</formula>
    </cfRule>
  </conditionalFormatting>
  <dataValidations disablePrompts="1" count="1">
    <dataValidation type="list" allowBlank="1" showInputMessage="1" showErrorMessage="1" sqref="B4:B53">
      <formula1>$M$6:$M$15</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7649" r:id="rId3" name="Scroll Bar 1">
              <controlPr defaultSize="0" autoPict="0">
                <anchor moveWithCells="1">
                  <from>
                    <xdr:col>7</xdr:col>
                    <xdr:colOff>0</xdr:colOff>
                    <xdr:row>3</xdr:row>
                    <xdr:rowOff>19050</xdr:rowOff>
                  </from>
                  <to>
                    <xdr:col>7</xdr:col>
                    <xdr:colOff>485775</xdr:colOff>
                    <xdr:row>3</xdr:row>
                    <xdr:rowOff>180975</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K55"/>
  <sheetViews>
    <sheetView showGridLines="0" workbookViewId="0">
      <selection activeCell="G5" sqref="G5:J6"/>
    </sheetView>
  </sheetViews>
  <sheetFormatPr defaultRowHeight="15" x14ac:dyDescent="0.25"/>
  <cols>
    <col min="1" max="1" width="5.85546875" style="1" customWidth="1"/>
    <col min="2" max="2" width="8.5703125" style="1" customWidth="1"/>
    <col min="3" max="3" width="19.42578125" style="1" customWidth="1"/>
    <col min="4" max="4" width="11" style="1" customWidth="1"/>
    <col min="5" max="5" width="15" style="1" customWidth="1"/>
    <col min="6" max="6" width="5.28515625" style="1" customWidth="1"/>
    <col min="7" max="7" width="11" style="1" customWidth="1"/>
    <col min="8" max="8" width="10.140625" style="1" customWidth="1"/>
    <col min="9" max="9" width="20.28515625" style="1" customWidth="1"/>
    <col min="10" max="10" width="13.7109375" style="1" customWidth="1"/>
    <col min="11" max="11" width="5.85546875" style="1" customWidth="1"/>
    <col min="12" max="16384" width="9.140625" style="1"/>
  </cols>
  <sheetData>
    <row r="1" spans="2:10" ht="19.5" customHeight="1" x14ac:dyDescent="0.25"/>
    <row r="2" spans="2:10" ht="18.75" x14ac:dyDescent="0.25">
      <c r="B2" s="2" t="s">
        <v>215</v>
      </c>
    </row>
    <row r="3" spans="2:10" ht="15.75" customHeight="1" x14ac:dyDescent="0.25">
      <c r="B3" s="20" t="s">
        <v>188</v>
      </c>
      <c r="C3" s="147" t="s">
        <v>189</v>
      </c>
      <c r="D3" s="147" t="s">
        <v>190</v>
      </c>
      <c r="E3" s="20" t="s">
        <v>61</v>
      </c>
      <c r="G3" s="4" t="s">
        <v>61</v>
      </c>
    </row>
    <row r="4" spans="2:10" ht="15.75" customHeight="1" x14ac:dyDescent="0.25">
      <c r="B4" s="7" t="s">
        <v>191</v>
      </c>
      <c r="C4" s="149" t="str">
        <f t="shared" ref="C4:C35" si="0">VLOOKUP(B4,ALAMAT,2)</f>
        <v>Poltak Sipahutar</v>
      </c>
      <c r="D4" s="149" t="str">
        <f t="shared" ref="D4:D35" si="1">VLOOKUP(B4,ALAMAT,3)</f>
        <v>Jakarta</v>
      </c>
      <c r="E4" s="55">
        <v>25800000</v>
      </c>
      <c r="G4" s="75" t="s">
        <v>193</v>
      </c>
      <c r="H4" s="211">
        <v>9</v>
      </c>
      <c r="I4" s="212" t="str">
        <f>VLOOKUP(H4,PELANGGAN,3)</f>
        <v>Mudhofir Azhari</v>
      </c>
      <c r="J4" s="213">
        <f>SUMIF(C4:C53,I4,E4:E53)</f>
        <v>244750000</v>
      </c>
    </row>
    <row r="5" spans="2:10" ht="15.75" customHeight="1" x14ac:dyDescent="0.25">
      <c r="B5" s="7" t="s">
        <v>194</v>
      </c>
      <c r="C5" s="149" t="str">
        <f t="shared" si="0"/>
        <v>Agus Rahmanto</v>
      </c>
      <c r="D5" s="149" t="str">
        <f t="shared" si="1"/>
        <v>Bandung</v>
      </c>
      <c r="E5" s="55">
        <v>7500000</v>
      </c>
      <c r="G5" s="277" t="str">
        <f>"Transaksi penjualan dengan pelanggan "&amp;I4&amp;" sebesar Rp "&amp;TEXT(SUMIF(C4:C53,I4,E4:E53),"#.###")</f>
        <v>Transaksi penjualan dengan pelanggan Mudhofir Azhari sebesar Rp 244.750.000</v>
      </c>
      <c r="H5" s="277"/>
      <c r="I5" s="277"/>
      <c r="J5" s="277"/>
    </row>
    <row r="6" spans="2:10" ht="15.75" customHeight="1" x14ac:dyDescent="0.25">
      <c r="B6" s="7" t="s">
        <v>195</v>
      </c>
      <c r="C6" s="149" t="str">
        <f t="shared" si="0"/>
        <v>Pitta Yohana</v>
      </c>
      <c r="D6" s="149" t="str">
        <f t="shared" si="1"/>
        <v>Jakarta</v>
      </c>
      <c r="E6" s="55">
        <v>12500000</v>
      </c>
      <c r="G6" s="277"/>
      <c r="H6" s="277"/>
      <c r="I6" s="277"/>
      <c r="J6" s="277"/>
    </row>
    <row r="7" spans="2:10" ht="15.75" customHeight="1" x14ac:dyDescent="0.25">
      <c r="B7" s="7" t="s">
        <v>194</v>
      </c>
      <c r="C7" s="149" t="str">
        <f t="shared" si="0"/>
        <v>Agus Rahmanto</v>
      </c>
      <c r="D7" s="149" t="str">
        <f t="shared" si="1"/>
        <v>Bandung</v>
      </c>
      <c r="E7" s="55">
        <v>15785000</v>
      </c>
    </row>
    <row r="8" spans="2:10" ht="15.75" customHeight="1" x14ac:dyDescent="0.25">
      <c r="B8" s="7" t="s">
        <v>195</v>
      </c>
      <c r="C8" s="149" t="str">
        <f t="shared" si="0"/>
        <v>Pitta Yohana</v>
      </c>
      <c r="D8" s="149" t="str">
        <f t="shared" si="1"/>
        <v>Jakarta</v>
      </c>
      <c r="E8" s="55">
        <v>21500000</v>
      </c>
      <c r="G8" s="4" t="s">
        <v>196</v>
      </c>
    </row>
    <row r="9" spans="2:10" ht="15.75" customHeight="1" x14ac:dyDescent="0.25">
      <c r="B9" s="7" t="s">
        <v>201</v>
      </c>
      <c r="C9" s="149" t="str">
        <f t="shared" si="0"/>
        <v>Adi Alamsyah</v>
      </c>
      <c r="D9" s="149" t="str">
        <f t="shared" si="1"/>
        <v>Bogor</v>
      </c>
      <c r="E9" s="55">
        <v>4525000</v>
      </c>
      <c r="H9" s="156" t="s">
        <v>193</v>
      </c>
      <c r="I9" s="3" t="s">
        <v>232</v>
      </c>
      <c r="J9" s="157">
        <f t="shared" ref="J9:J18" si="2">SUMIF(C$4:C$53,I9,E$4:E$53)</f>
        <v>134965000</v>
      </c>
    </row>
    <row r="10" spans="2:10" ht="15.75" customHeight="1" x14ac:dyDescent="0.25">
      <c r="B10" s="7" t="s">
        <v>199</v>
      </c>
      <c r="C10" s="149" t="str">
        <f t="shared" si="0"/>
        <v>Andi Marestio N</v>
      </c>
      <c r="D10" s="149" t="str">
        <f t="shared" si="1"/>
        <v>Bandung</v>
      </c>
      <c r="E10" s="55">
        <v>5650000</v>
      </c>
      <c r="I10" s="3" t="s">
        <v>75</v>
      </c>
      <c r="J10" s="157">
        <f t="shared" si="2"/>
        <v>108137500</v>
      </c>
    </row>
    <row r="11" spans="2:10" ht="15.75" customHeight="1" x14ac:dyDescent="0.25">
      <c r="B11" s="7" t="s">
        <v>203</v>
      </c>
      <c r="C11" s="149" t="str">
        <f t="shared" si="0"/>
        <v>Rudy Ardiansyah</v>
      </c>
      <c r="D11" s="149" t="str">
        <f t="shared" si="1"/>
        <v>Bandung</v>
      </c>
      <c r="E11" s="55">
        <v>7850000</v>
      </c>
      <c r="I11" s="3" t="s">
        <v>200</v>
      </c>
      <c r="J11" s="157">
        <f t="shared" si="2"/>
        <v>91150000</v>
      </c>
    </row>
    <row r="12" spans="2:10" ht="15.75" customHeight="1" x14ac:dyDescent="0.25">
      <c r="B12" s="7" t="s">
        <v>206</v>
      </c>
      <c r="C12" s="149" t="str">
        <f t="shared" si="0"/>
        <v>Herlambang</v>
      </c>
      <c r="D12" s="149" t="str">
        <f t="shared" si="1"/>
        <v>Bandung</v>
      </c>
      <c r="E12" s="55">
        <v>9258000</v>
      </c>
      <c r="I12" s="3" t="s">
        <v>231</v>
      </c>
      <c r="J12" s="157">
        <f t="shared" si="2"/>
        <v>98775000</v>
      </c>
    </row>
    <row r="13" spans="2:10" ht="15.75" customHeight="1" x14ac:dyDescent="0.25">
      <c r="B13" s="7" t="s">
        <v>191</v>
      </c>
      <c r="C13" s="149" t="str">
        <f t="shared" si="0"/>
        <v>Poltak Sipahutar</v>
      </c>
      <c r="D13" s="149" t="str">
        <f t="shared" si="1"/>
        <v>Jakarta</v>
      </c>
      <c r="E13" s="55">
        <v>2587500</v>
      </c>
      <c r="I13" s="3" t="s">
        <v>202</v>
      </c>
      <c r="J13" s="157">
        <f t="shared" si="2"/>
        <v>102055000</v>
      </c>
    </row>
    <row r="14" spans="2:10" ht="15.75" customHeight="1" x14ac:dyDescent="0.25">
      <c r="B14" s="7" t="s">
        <v>208</v>
      </c>
      <c r="C14" s="149" t="str">
        <f t="shared" si="0"/>
        <v>Hedi Widodo</v>
      </c>
      <c r="D14" s="149" t="str">
        <f t="shared" si="1"/>
        <v>Jakarta</v>
      </c>
      <c r="E14" s="55">
        <v>5890000</v>
      </c>
      <c r="I14" s="3" t="s">
        <v>205</v>
      </c>
      <c r="J14" s="157">
        <f t="shared" si="2"/>
        <v>260313900</v>
      </c>
    </row>
    <row r="15" spans="2:10" ht="15.75" customHeight="1" x14ac:dyDescent="0.25">
      <c r="B15" s="7" t="s">
        <v>191</v>
      </c>
      <c r="C15" s="149" t="str">
        <f t="shared" si="0"/>
        <v>Poltak Sipahutar</v>
      </c>
      <c r="D15" s="149" t="str">
        <f t="shared" si="1"/>
        <v>Jakarta</v>
      </c>
      <c r="E15" s="55">
        <v>14500000</v>
      </c>
      <c r="I15" s="3" t="s">
        <v>207</v>
      </c>
      <c r="J15" s="157">
        <f t="shared" si="2"/>
        <v>125475000</v>
      </c>
    </row>
    <row r="16" spans="2:10" ht="15.75" customHeight="1" x14ac:dyDescent="0.25">
      <c r="B16" s="7" t="s">
        <v>204</v>
      </c>
      <c r="C16" s="149" t="str">
        <f t="shared" si="0"/>
        <v>Reni Novita</v>
      </c>
      <c r="D16" s="149" t="str">
        <f t="shared" si="1"/>
        <v>Bogor</v>
      </c>
      <c r="E16" s="55">
        <v>25878900</v>
      </c>
      <c r="I16" s="3" t="s">
        <v>139</v>
      </c>
      <c r="J16" s="157">
        <f t="shared" si="2"/>
        <v>89128000</v>
      </c>
    </row>
    <row r="17" spans="2:11" ht="15.75" customHeight="1" x14ac:dyDescent="0.25">
      <c r="B17" s="7" t="s">
        <v>201</v>
      </c>
      <c r="C17" s="149" t="str">
        <f t="shared" si="0"/>
        <v>Adi Alamsyah</v>
      </c>
      <c r="D17" s="149" t="str">
        <f t="shared" si="1"/>
        <v>Bogor</v>
      </c>
      <c r="E17" s="55">
        <v>25780000</v>
      </c>
      <c r="I17" s="3" t="s">
        <v>347</v>
      </c>
      <c r="J17" s="157">
        <f t="shared" si="2"/>
        <v>244750000</v>
      </c>
    </row>
    <row r="18" spans="2:11" ht="15.75" customHeight="1" x14ac:dyDescent="0.25">
      <c r="B18" s="7" t="s">
        <v>194</v>
      </c>
      <c r="C18" s="149" t="str">
        <f t="shared" si="0"/>
        <v>Agus Rahmanto</v>
      </c>
      <c r="D18" s="149" t="str">
        <f t="shared" si="1"/>
        <v>Bandung</v>
      </c>
      <c r="E18" s="55">
        <v>21500000</v>
      </c>
      <c r="I18" s="3" t="s">
        <v>233</v>
      </c>
      <c r="J18" s="157">
        <f t="shared" si="2"/>
        <v>162840000</v>
      </c>
    </row>
    <row r="19" spans="2:11" ht="15.75" customHeight="1" x14ac:dyDescent="0.25">
      <c r="B19" s="7" t="s">
        <v>209</v>
      </c>
      <c r="C19" s="149" t="str">
        <f t="shared" si="0"/>
        <v>Mudhofir Azhari</v>
      </c>
      <c r="D19" s="149" t="str">
        <f t="shared" si="1"/>
        <v>Jakarta</v>
      </c>
      <c r="E19" s="55">
        <v>24500000</v>
      </c>
      <c r="I19" s="77" t="s">
        <v>100</v>
      </c>
      <c r="J19" s="159">
        <f>SUM(J9:J18)</f>
        <v>1417589400</v>
      </c>
    </row>
    <row r="20" spans="2:11" ht="15.75" customHeight="1" x14ac:dyDescent="0.25">
      <c r="B20" s="7" t="s">
        <v>191</v>
      </c>
      <c r="C20" s="149" t="str">
        <f t="shared" si="0"/>
        <v>Poltak Sipahutar</v>
      </c>
      <c r="D20" s="149" t="str">
        <f t="shared" si="1"/>
        <v>Jakarta</v>
      </c>
      <c r="E20" s="55">
        <v>20000000</v>
      </c>
    </row>
    <row r="21" spans="2:11" ht="15.75" customHeight="1" x14ac:dyDescent="0.25">
      <c r="B21" s="7" t="s">
        <v>195</v>
      </c>
      <c r="C21" s="149" t="str">
        <f t="shared" si="0"/>
        <v>Pitta Yohana</v>
      </c>
      <c r="D21" s="149" t="str">
        <f t="shared" si="1"/>
        <v>Jakarta</v>
      </c>
      <c r="E21" s="55">
        <v>19525000</v>
      </c>
    </row>
    <row r="22" spans="2:11" ht="15.75" customHeight="1" x14ac:dyDescent="0.25">
      <c r="B22" s="7" t="s">
        <v>204</v>
      </c>
      <c r="C22" s="149" t="str">
        <f t="shared" si="0"/>
        <v>Reni Novita</v>
      </c>
      <c r="D22" s="149" t="str">
        <f t="shared" si="1"/>
        <v>Bogor</v>
      </c>
      <c r="E22" s="55">
        <v>23650000</v>
      </c>
      <c r="H22" s="214"/>
      <c r="I22" s="215"/>
      <c r="J22" s="215"/>
      <c r="K22" s="215"/>
    </row>
    <row r="23" spans="2:11" ht="15.75" customHeight="1" x14ac:dyDescent="0.25">
      <c r="B23" s="7" t="s">
        <v>199</v>
      </c>
      <c r="C23" s="149" t="str">
        <f t="shared" si="0"/>
        <v>Andi Marestio N</v>
      </c>
      <c r="D23" s="149" t="str">
        <f t="shared" si="1"/>
        <v>Bandung</v>
      </c>
      <c r="E23" s="55">
        <v>21500000</v>
      </c>
      <c r="H23" s="108"/>
      <c r="I23" s="109"/>
      <c r="J23" s="108"/>
      <c r="K23" s="215"/>
    </row>
    <row r="24" spans="2:11" ht="15.75" customHeight="1" x14ac:dyDescent="0.25">
      <c r="B24" s="7" t="s">
        <v>206</v>
      </c>
      <c r="C24" s="149" t="str">
        <f t="shared" si="0"/>
        <v>Herlambang</v>
      </c>
      <c r="D24" s="149" t="str">
        <f t="shared" si="1"/>
        <v>Bandung</v>
      </c>
      <c r="E24" s="55">
        <v>12500000</v>
      </c>
      <c r="H24" s="111"/>
      <c r="I24" s="216"/>
      <c r="J24" s="174"/>
      <c r="K24" s="215"/>
    </row>
    <row r="25" spans="2:11" ht="15.75" customHeight="1" x14ac:dyDescent="0.25">
      <c r="B25" s="7" t="s">
        <v>194</v>
      </c>
      <c r="C25" s="149" t="str">
        <f t="shared" si="0"/>
        <v>Agus Rahmanto</v>
      </c>
      <c r="D25" s="149" t="str">
        <f t="shared" si="1"/>
        <v>Bandung</v>
      </c>
      <c r="E25" s="55">
        <v>21850000</v>
      </c>
      <c r="H25" s="111"/>
      <c r="I25" s="216"/>
      <c r="J25" s="174"/>
      <c r="K25" s="215"/>
    </row>
    <row r="26" spans="2:11" ht="15.75" customHeight="1" x14ac:dyDescent="0.25">
      <c r="B26" s="7" t="s">
        <v>206</v>
      </c>
      <c r="C26" s="149" t="str">
        <f t="shared" si="0"/>
        <v>Herlambang</v>
      </c>
      <c r="D26" s="149" t="str">
        <f t="shared" si="1"/>
        <v>Bandung</v>
      </c>
      <c r="E26" s="55">
        <v>42500000</v>
      </c>
      <c r="H26" s="215"/>
      <c r="I26" s="215"/>
      <c r="J26" s="215"/>
      <c r="K26" s="215"/>
    </row>
    <row r="27" spans="2:11" ht="15.75" customHeight="1" x14ac:dyDescent="0.25">
      <c r="B27" s="7" t="s">
        <v>195</v>
      </c>
      <c r="C27" s="149" t="str">
        <f t="shared" si="0"/>
        <v>Pitta Yohana</v>
      </c>
      <c r="D27" s="149" t="str">
        <f t="shared" si="1"/>
        <v>Jakarta</v>
      </c>
      <c r="E27" s="55">
        <v>25000000</v>
      </c>
      <c r="G27" s="165"/>
      <c r="H27" s="165"/>
      <c r="I27" s="165"/>
      <c r="J27" s="165"/>
      <c r="K27" s="165"/>
    </row>
    <row r="28" spans="2:11" ht="15.75" customHeight="1" x14ac:dyDescent="0.25">
      <c r="B28" s="7" t="s">
        <v>201</v>
      </c>
      <c r="C28" s="149" t="str">
        <f t="shared" si="0"/>
        <v>Adi Alamsyah</v>
      </c>
      <c r="D28" s="149" t="str">
        <f t="shared" si="1"/>
        <v>Bogor</v>
      </c>
      <c r="E28" s="55">
        <v>24500000</v>
      </c>
      <c r="G28" s="166"/>
      <c r="H28" s="165"/>
      <c r="I28" s="165"/>
      <c r="J28" s="165"/>
      <c r="K28" s="165"/>
    </row>
    <row r="29" spans="2:11" ht="15.75" customHeight="1" x14ac:dyDescent="0.25">
      <c r="B29" s="7" t="s">
        <v>204</v>
      </c>
      <c r="C29" s="149" t="str">
        <f t="shared" si="0"/>
        <v>Reni Novita</v>
      </c>
      <c r="D29" s="149" t="str">
        <f t="shared" si="1"/>
        <v>Bogor</v>
      </c>
      <c r="E29" s="55">
        <v>165000000</v>
      </c>
      <c r="G29" s="167"/>
      <c r="H29" s="166"/>
      <c r="I29" s="166"/>
      <c r="J29" s="166"/>
      <c r="K29" s="166"/>
    </row>
    <row r="30" spans="2:11" ht="15.75" customHeight="1" x14ac:dyDescent="0.25">
      <c r="B30" s="7" t="s">
        <v>209</v>
      </c>
      <c r="C30" s="149" t="str">
        <f t="shared" si="0"/>
        <v>Mudhofir Azhari</v>
      </c>
      <c r="D30" s="149" t="str">
        <f t="shared" si="1"/>
        <v>Jakarta</v>
      </c>
      <c r="E30" s="55">
        <v>125400000</v>
      </c>
      <c r="G30" s="168"/>
      <c r="H30" s="169"/>
      <c r="I30" s="165"/>
      <c r="J30" s="165"/>
      <c r="K30" s="165"/>
    </row>
    <row r="31" spans="2:11" ht="15.75" customHeight="1" x14ac:dyDescent="0.25">
      <c r="B31" s="7" t="s">
        <v>195</v>
      </c>
      <c r="C31" s="149" t="str">
        <f t="shared" si="0"/>
        <v>Pitta Yohana</v>
      </c>
      <c r="D31" s="149" t="str">
        <f t="shared" si="1"/>
        <v>Jakarta</v>
      </c>
      <c r="E31" s="55">
        <v>16750000</v>
      </c>
      <c r="G31" s="168"/>
      <c r="H31" s="170"/>
      <c r="I31" s="165"/>
      <c r="J31" s="165"/>
      <c r="K31" s="165"/>
    </row>
    <row r="32" spans="2:11" ht="15.75" customHeight="1" x14ac:dyDescent="0.25">
      <c r="B32" s="7" t="s">
        <v>203</v>
      </c>
      <c r="C32" s="149" t="str">
        <f t="shared" si="0"/>
        <v>Rudy Ardiansyah</v>
      </c>
      <c r="D32" s="149" t="str">
        <f t="shared" si="1"/>
        <v>Bandung</v>
      </c>
      <c r="E32" s="55">
        <v>45250000</v>
      </c>
      <c r="G32" s="168"/>
      <c r="H32" s="170"/>
      <c r="I32" s="165"/>
      <c r="J32" s="165"/>
      <c r="K32" s="165"/>
    </row>
    <row r="33" spans="2:11" ht="15.75" customHeight="1" x14ac:dyDescent="0.25">
      <c r="B33" s="7" t="s">
        <v>208</v>
      </c>
      <c r="C33" s="149" t="str">
        <f t="shared" si="0"/>
        <v>Hedi Widodo</v>
      </c>
      <c r="D33" s="149" t="str">
        <f t="shared" si="1"/>
        <v>Jakarta</v>
      </c>
      <c r="E33" s="55">
        <v>75000000</v>
      </c>
      <c r="G33" s="165"/>
      <c r="H33" s="165"/>
      <c r="I33" s="165"/>
      <c r="J33" s="165"/>
      <c r="K33" s="165"/>
    </row>
    <row r="34" spans="2:11" ht="15.75" customHeight="1" x14ac:dyDescent="0.25">
      <c r="B34" s="7" t="s">
        <v>201</v>
      </c>
      <c r="C34" s="149" t="str">
        <f t="shared" si="0"/>
        <v>Adi Alamsyah</v>
      </c>
      <c r="D34" s="149" t="str">
        <f t="shared" si="1"/>
        <v>Bogor</v>
      </c>
      <c r="E34" s="55">
        <v>21500000</v>
      </c>
      <c r="G34" s="165"/>
      <c r="H34" s="165"/>
      <c r="I34" s="165"/>
      <c r="J34" s="165"/>
      <c r="K34" s="165"/>
    </row>
    <row r="35" spans="2:11" ht="15.75" customHeight="1" x14ac:dyDescent="0.25">
      <c r="B35" s="7" t="s">
        <v>209</v>
      </c>
      <c r="C35" s="149" t="str">
        <f t="shared" si="0"/>
        <v>Mudhofir Azhari</v>
      </c>
      <c r="D35" s="149" t="str">
        <f t="shared" si="1"/>
        <v>Jakarta</v>
      </c>
      <c r="E35" s="55">
        <v>24500000</v>
      </c>
    </row>
    <row r="36" spans="2:11" ht="15.75" customHeight="1" x14ac:dyDescent="0.25">
      <c r="B36" s="7" t="s">
        <v>191</v>
      </c>
      <c r="C36" s="149" t="str">
        <f t="shared" ref="C36:C53" si="3">VLOOKUP(B36,ALAMAT,2)</f>
        <v>Poltak Sipahutar</v>
      </c>
      <c r="D36" s="149" t="str">
        <f t="shared" ref="D36:D53" si="4">VLOOKUP(B36,ALAMAT,3)</f>
        <v>Jakarta</v>
      </c>
      <c r="E36" s="55">
        <v>45250000</v>
      </c>
    </row>
    <row r="37" spans="2:11" ht="15.75" customHeight="1" x14ac:dyDescent="0.25">
      <c r="B37" s="7" t="s">
        <v>208</v>
      </c>
      <c r="C37" s="149" t="str">
        <f t="shared" si="3"/>
        <v>Hedi Widodo</v>
      </c>
      <c r="D37" s="149" t="str">
        <f t="shared" si="4"/>
        <v>Jakarta</v>
      </c>
      <c r="E37" s="55">
        <v>22500000</v>
      </c>
    </row>
    <row r="38" spans="2:11" ht="15.75" customHeight="1" x14ac:dyDescent="0.25">
      <c r="B38" s="7" t="s">
        <v>203</v>
      </c>
      <c r="C38" s="149" t="str">
        <f t="shared" si="3"/>
        <v>Rudy Ardiansyah</v>
      </c>
      <c r="D38" s="149" t="str">
        <f t="shared" si="4"/>
        <v>Bandung</v>
      </c>
      <c r="E38" s="55">
        <v>19875000</v>
      </c>
    </row>
    <row r="39" spans="2:11" ht="15.75" customHeight="1" x14ac:dyDescent="0.25">
      <c r="B39" s="7" t="s">
        <v>201</v>
      </c>
      <c r="C39" s="149" t="str">
        <f t="shared" si="3"/>
        <v>Adi Alamsyah</v>
      </c>
      <c r="D39" s="149" t="str">
        <f t="shared" si="4"/>
        <v>Bogor</v>
      </c>
      <c r="E39" s="55">
        <v>25750000</v>
      </c>
    </row>
    <row r="40" spans="2:11" ht="15.75" customHeight="1" x14ac:dyDescent="0.25">
      <c r="B40" s="7" t="s">
        <v>199</v>
      </c>
      <c r="C40" s="149" t="str">
        <f t="shared" si="3"/>
        <v>Andi Marestio N</v>
      </c>
      <c r="D40" s="149" t="str">
        <f t="shared" si="4"/>
        <v>Bandung</v>
      </c>
      <c r="E40" s="55">
        <v>45250000</v>
      </c>
    </row>
    <row r="41" spans="2:11" ht="15.75" customHeight="1" x14ac:dyDescent="0.25">
      <c r="B41" s="7" t="s">
        <v>194</v>
      </c>
      <c r="C41" s="149" t="str">
        <f t="shared" si="3"/>
        <v>Agus Rahmanto</v>
      </c>
      <c r="D41" s="149" t="str">
        <f t="shared" si="4"/>
        <v>Bandung</v>
      </c>
      <c r="E41" s="55">
        <v>19580000</v>
      </c>
    </row>
    <row r="42" spans="2:11" ht="15.75" customHeight="1" x14ac:dyDescent="0.25">
      <c r="B42" s="7" t="s">
        <v>208</v>
      </c>
      <c r="C42" s="149" t="str">
        <f t="shared" si="3"/>
        <v>Hedi Widodo</v>
      </c>
      <c r="D42" s="149" t="str">
        <f t="shared" si="4"/>
        <v>Jakarta</v>
      </c>
      <c r="E42" s="55">
        <v>21500000</v>
      </c>
    </row>
    <row r="43" spans="2:11" ht="15.75" customHeight="1" x14ac:dyDescent="0.25">
      <c r="B43" s="7" t="s">
        <v>209</v>
      </c>
      <c r="C43" s="149" t="str">
        <f t="shared" si="3"/>
        <v>Mudhofir Azhari</v>
      </c>
      <c r="D43" s="149" t="str">
        <f t="shared" si="4"/>
        <v>Jakarta</v>
      </c>
      <c r="E43" s="55">
        <v>42500000</v>
      </c>
    </row>
    <row r="44" spans="2:11" ht="15.75" customHeight="1" x14ac:dyDescent="0.25">
      <c r="B44" s="7" t="s">
        <v>204</v>
      </c>
      <c r="C44" s="149" t="str">
        <f t="shared" si="3"/>
        <v>Reni Novita</v>
      </c>
      <c r="D44" s="149" t="str">
        <f t="shared" si="4"/>
        <v>Bogor</v>
      </c>
      <c r="E44" s="55">
        <v>45785000</v>
      </c>
    </row>
    <row r="45" spans="2:11" ht="15.75" customHeight="1" x14ac:dyDescent="0.25">
      <c r="B45" s="7" t="s">
        <v>209</v>
      </c>
      <c r="C45" s="149" t="str">
        <f t="shared" si="3"/>
        <v>Mudhofir Azhari</v>
      </c>
      <c r="D45" s="149" t="str">
        <f t="shared" si="4"/>
        <v>Jakarta</v>
      </c>
      <c r="E45" s="55">
        <v>21500000</v>
      </c>
    </row>
    <row r="46" spans="2:11" ht="15.75" customHeight="1" x14ac:dyDescent="0.25">
      <c r="B46" s="7" t="s">
        <v>206</v>
      </c>
      <c r="C46" s="149" t="str">
        <f t="shared" si="3"/>
        <v>Herlambang</v>
      </c>
      <c r="D46" s="149" t="str">
        <f t="shared" si="4"/>
        <v>Bandung</v>
      </c>
      <c r="E46" s="55">
        <v>24870000</v>
      </c>
    </row>
    <row r="47" spans="2:11" ht="15.75" customHeight="1" x14ac:dyDescent="0.25">
      <c r="B47" s="7" t="s">
        <v>208</v>
      </c>
      <c r="C47" s="149" t="str">
        <f t="shared" si="3"/>
        <v>Hedi Widodo</v>
      </c>
      <c r="D47" s="149" t="str">
        <f t="shared" si="4"/>
        <v>Jakarta</v>
      </c>
      <c r="E47" s="55">
        <v>12500000</v>
      </c>
    </row>
    <row r="48" spans="2:11" ht="15.75" customHeight="1" x14ac:dyDescent="0.25">
      <c r="B48" s="7" t="s">
        <v>195</v>
      </c>
      <c r="C48" s="149" t="str">
        <f t="shared" si="3"/>
        <v>Pitta Yohana</v>
      </c>
      <c r="D48" s="149" t="str">
        <f t="shared" si="4"/>
        <v>Jakarta</v>
      </c>
      <c r="E48" s="55">
        <v>3500000</v>
      </c>
    </row>
    <row r="49" spans="2:5" ht="15.75" customHeight="1" x14ac:dyDescent="0.25">
      <c r="B49" s="7" t="s">
        <v>194</v>
      </c>
      <c r="C49" s="149" t="str">
        <f t="shared" si="3"/>
        <v>Agus Rahmanto</v>
      </c>
      <c r="D49" s="149" t="str">
        <f t="shared" si="4"/>
        <v>Bandung</v>
      </c>
      <c r="E49" s="55">
        <v>48750000</v>
      </c>
    </row>
    <row r="50" spans="2:5" ht="15.75" customHeight="1" x14ac:dyDescent="0.25">
      <c r="B50" s="7" t="s">
        <v>203</v>
      </c>
      <c r="C50" s="149" t="str">
        <f t="shared" si="3"/>
        <v>Rudy Ardiansyah</v>
      </c>
      <c r="D50" s="149" t="str">
        <f t="shared" si="4"/>
        <v>Bandung</v>
      </c>
      <c r="E50" s="55">
        <v>52500000</v>
      </c>
    </row>
    <row r="51" spans="2:5" ht="15.75" customHeight="1" x14ac:dyDescent="0.25">
      <c r="B51" s="7" t="s">
        <v>209</v>
      </c>
      <c r="C51" s="149" t="str">
        <f t="shared" si="3"/>
        <v>Mudhofir Azhari</v>
      </c>
      <c r="D51" s="149" t="str">
        <f t="shared" si="4"/>
        <v>Jakarta</v>
      </c>
      <c r="E51" s="55">
        <v>6350000</v>
      </c>
    </row>
    <row r="52" spans="2:5" ht="15.75" customHeight="1" x14ac:dyDescent="0.25">
      <c r="B52" s="7" t="s">
        <v>199</v>
      </c>
      <c r="C52" s="149" t="str">
        <f t="shared" si="3"/>
        <v>Andi Marestio N</v>
      </c>
      <c r="D52" s="149" t="str">
        <f t="shared" si="4"/>
        <v>Bandung</v>
      </c>
      <c r="E52" s="55">
        <v>18750000</v>
      </c>
    </row>
    <row r="53" spans="2:5" ht="15.75" customHeight="1" x14ac:dyDescent="0.25">
      <c r="B53" s="162" t="s">
        <v>208</v>
      </c>
      <c r="C53" s="163" t="str">
        <f t="shared" si="3"/>
        <v>Hedi Widodo</v>
      </c>
      <c r="D53" s="163" t="str">
        <f t="shared" si="4"/>
        <v>Jakarta</v>
      </c>
      <c r="E53" s="59">
        <v>25450000</v>
      </c>
    </row>
    <row r="54" spans="2:5" x14ac:dyDescent="0.25">
      <c r="B54" s="299" t="s">
        <v>100</v>
      </c>
      <c r="C54" s="299"/>
      <c r="D54" s="299"/>
      <c r="E54" s="164">
        <f>SUM(E4:E53)</f>
        <v>1417589400</v>
      </c>
    </row>
    <row r="55" spans="2:5" ht="19.5" customHeight="1" x14ac:dyDescent="0.25"/>
  </sheetData>
  <mergeCells count="2">
    <mergeCell ref="B54:D54"/>
    <mergeCell ref="G5:J6"/>
  </mergeCells>
  <conditionalFormatting sqref="C4:C53">
    <cfRule type="cellIs" dxfId="13" priority="2" operator="equal">
      <formula>$I$4</formula>
    </cfRule>
  </conditionalFormatting>
  <conditionalFormatting sqref="I9:I18">
    <cfRule type="cellIs" dxfId="12" priority="1" operator="equal">
      <formula>$I$4</formula>
    </cfRule>
  </conditionalFormatting>
  <dataValidations disablePrompts="1" count="1">
    <dataValidation type="list" allowBlank="1" showInputMessage="1" showErrorMessage="1" sqref="B4:B53">
      <formula1>#REF!</formula1>
    </dataValidation>
  </dataValidations>
  <pageMargins left="0.7" right="0.7" top="0.75" bottom="0.75" header="0.3" footer="0.3"/>
  <pageSetup paperSize="9" orientation="portrait" horizontalDpi="4294967293"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8673" r:id="rId4" name="Scroll Bar 1">
              <controlPr defaultSize="0" autoPict="0">
                <anchor moveWithCells="1">
                  <from>
                    <xdr:col>7</xdr:col>
                    <xdr:colOff>95250</xdr:colOff>
                    <xdr:row>3</xdr:row>
                    <xdr:rowOff>19050</xdr:rowOff>
                  </from>
                  <to>
                    <xdr:col>7</xdr:col>
                    <xdr:colOff>581025</xdr:colOff>
                    <xdr:row>3</xdr:row>
                    <xdr:rowOff>180975</xdr:rowOff>
                  </to>
                </anchor>
              </controlPr>
            </control>
          </mc:Choice>
        </mc:AlternateContent>
      </controls>
    </mc:Choice>
  </mc:AlternateContent>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K55"/>
  <sheetViews>
    <sheetView showGridLines="0" workbookViewId="0">
      <selection activeCell="G7" sqref="G7:I8"/>
    </sheetView>
  </sheetViews>
  <sheetFormatPr defaultRowHeight="15" x14ac:dyDescent="0.25"/>
  <cols>
    <col min="1" max="1" width="5.85546875" style="1" customWidth="1"/>
    <col min="2" max="2" width="8.5703125" style="1" customWidth="1"/>
    <col min="3" max="3" width="19.42578125" style="1" customWidth="1"/>
    <col min="4" max="4" width="11" style="1" customWidth="1"/>
    <col min="5" max="5" width="15" style="1" customWidth="1"/>
    <col min="6" max="6" width="5.28515625" style="1" customWidth="1"/>
    <col min="7" max="7" width="11" style="1" customWidth="1"/>
    <col min="8" max="8" width="10.140625" style="1" customWidth="1"/>
    <col min="9" max="9" width="20.28515625" style="1" customWidth="1"/>
    <col min="10" max="10" width="14" style="1" customWidth="1"/>
    <col min="11" max="11" width="5.7109375" style="1" customWidth="1"/>
    <col min="12" max="16384" width="9.140625" style="1"/>
  </cols>
  <sheetData>
    <row r="1" spans="2:10" ht="19.5" customHeight="1" x14ac:dyDescent="0.25"/>
    <row r="2" spans="2:10" ht="18.75" x14ac:dyDescent="0.25">
      <c r="B2" s="2" t="s">
        <v>215</v>
      </c>
    </row>
    <row r="3" spans="2:10" ht="15.75" customHeight="1" x14ac:dyDescent="0.25">
      <c r="B3" s="20" t="s">
        <v>188</v>
      </c>
      <c r="C3" s="147" t="s">
        <v>189</v>
      </c>
      <c r="D3" s="147" t="s">
        <v>190</v>
      </c>
      <c r="E3" s="20" t="s">
        <v>61</v>
      </c>
      <c r="G3" s="4" t="s">
        <v>61</v>
      </c>
    </row>
    <row r="4" spans="2:10" ht="15.75" customHeight="1" x14ac:dyDescent="0.25">
      <c r="B4" s="7" t="s">
        <v>191</v>
      </c>
      <c r="C4" s="149" t="str">
        <f t="shared" ref="C4:C35" si="0">VLOOKUP(B4,ALAMAT,2)</f>
        <v>Poltak Sipahutar</v>
      </c>
      <c r="D4" s="149" t="str">
        <f t="shared" ref="D4:D35" si="1">VLOOKUP(B4,ALAMAT,3)</f>
        <v>Jakarta</v>
      </c>
      <c r="E4" s="55">
        <v>25800000</v>
      </c>
      <c r="G4" s="3" t="s">
        <v>193</v>
      </c>
      <c r="H4" s="150">
        <v>10</v>
      </c>
      <c r="I4" s="151" t="str">
        <f>VLOOKUP(H4,PELANGGAN,3)</f>
        <v>Hedi Widodo</v>
      </c>
    </row>
    <row r="5" spans="2:10" ht="15.75" customHeight="1" x14ac:dyDescent="0.25">
      <c r="B5" s="7" t="s">
        <v>194</v>
      </c>
      <c r="C5" s="149" t="str">
        <f t="shared" si="0"/>
        <v>Agus Rahmanto</v>
      </c>
      <c r="D5" s="149" t="str">
        <f t="shared" si="1"/>
        <v>Bandung</v>
      </c>
      <c r="E5" s="55">
        <v>7500000</v>
      </c>
      <c r="G5" s="3" t="s">
        <v>216</v>
      </c>
      <c r="H5" s="171">
        <v>2</v>
      </c>
      <c r="I5" s="8" t="str">
        <f>IF(H5=1,"hanya nama di atas","selain nama di atas")</f>
        <v>selain nama di atas</v>
      </c>
      <c r="J5" s="161" t="str">
        <f>IF(H5=1,"=","&lt;&gt;")</f>
        <v>&lt;&gt;</v>
      </c>
    </row>
    <row r="6" spans="2:10" ht="15.75" customHeight="1" x14ac:dyDescent="0.25">
      <c r="B6" s="7" t="s">
        <v>195</v>
      </c>
      <c r="C6" s="149" t="str">
        <f t="shared" si="0"/>
        <v>Pitta Yohana</v>
      </c>
      <c r="D6" s="149" t="str">
        <f t="shared" si="1"/>
        <v>Jakarta</v>
      </c>
      <c r="E6" s="55">
        <v>12500000</v>
      </c>
      <c r="G6" s="300" t="s">
        <v>217</v>
      </c>
      <c r="H6" s="301"/>
      <c r="I6" s="217">
        <f>SUMIF(C4:C53,J5&amp;I4,E4:E53)</f>
        <v>1254749400</v>
      </c>
    </row>
    <row r="7" spans="2:10" ht="15.75" customHeight="1" x14ac:dyDescent="0.25">
      <c r="B7" s="7" t="s">
        <v>194</v>
      </c>
      <c r="C7" s="149" t="str">
        <f t="shared" si="0"/>
        <v>Agus Rahmanto</v>
      </c>
      <c r="D7" s="149" t="str">
        <f t="shared" si="1"/>
        <v>Bandung</v>
      </c>
      <c r="E7" s="55">
        <v>15785000</v>
      </c>
      <c r="G7" s="271" t="str">
        <f>"Nilai transaksi dengan kriteria "&amp;IF(H5=1,"hanya atas nama ","selain nama ")&amp;I4&amp;" senilai Rp "&amp;TEXT(SUMIF(C4:C53,J5&amp;I4,E4:E53),"#.###")</f>
        <v>Nilai transaksi dengan kriteria selain nama Hedi Widodo senilai Rp 1.254.749.400</v>
      </c>
      <c r="H7" s="271"/>
      <c r="I7" s="271"/>
    </row>
    <row r="8" spans="2:10" ht="15.75" customHeight="1" x14ac:dyDescent="0.25">
      <c r="B8" s="7" t="s">
        <v>195</v>
      </c>
      <c r="C8" s="149" t="str">
        <f t="shared" si="0"/>
        <v>Pitta Yohana</v>
      </c>
      <c r="D8" s="149" t="str">
        <f t="shared" si="1"/>
        <v>Jakarta</v>
      </c>
      <c r="E8" s="55">
        <v>21500000</v>
      </c>
      <c r="G8" s="302"/>
      <c r="H8" s="302"/>
      <c r="I8" s="302"/>
    </row>
    <row r="9" spans="2:10" ht="15.75" customHeight="1" x14ac:dyDescent="0.25">
      <c r="B9" s="7" t="s">
        <v>201</v>
      </c>
      <c r="C9" s="149" t="str">
        <f t="shared" si="0"/>
        <v>Adi Alamsyah</v>
      </c>
      <c r="D9" s="149" t="str">
        <f t="shared" si="1"/>
        <v>Bogor</v>
      </c>
      <c r="E9" s="55">
        <v>4525000</v>
      </c>
    </row>
    <row r="10" spans="2:10" ht="15.75" customHeight="1" x14ac:dyDescent="0.25">
      <c r="B10" s="7" t="s">
        <v>199</v>
      </c>
      <c r="C10" s="149" t="str">
        <f t="shared" si="0"/>
        <v>Andi Marestio N</v>
      </c>
      <c r="D10" s="149" t="str">
        <f t="shared" si="1"/>
        <v>Bandung</v>
      </c>
      <c r="E10" s="55">
        <v>5650000</v>
      </c>
      <c r="G10" s="4" t="s">
        <v>196</v>
      </c>
    </row>
    <row r="11" spans="2:10" ht="15.75" customHeight="1" x14ac:dyDescent="0.25">
      <c r="B11" s="7" t="s">
        <v>203</v>
      </c>
      <c r="C11" s="149" t="str">
        <f t="shared" si="0"/>
        <v>Rudy Ardiansyah</v>
      </c>
      <c r="D11" s="149" t="str">
        <f t="shared" si="1"/>
        <v>Bandung</v>
      </c>
      <c r="E11" s="55">
        <v>7850000</v>
      </c>
      <c r="H11" s="156" t="s">
        <v>193</v>
      </c>
      <c r="I11" s="3" t="s">
        <v>232</v>
      </c>
      <c r="J11" s="157">
        <f t="shared" ref="J11:J20" si="2">SUMIF(C$4:C$53,I11,E$4:E$53)</f>
        <v>134965000</v>
      </c>
    </row>
    <row r="12" spans="2:10" ht="15.75" customHeight="1" x14ac:dyDescent="0.25">
      <c r="B12" s="7" t="s">
        <v>206</v>
      </c>
      <c r="C12" s="149" t="str">
        <f t="shared" si="0"/>
        <v>Herlambang</v>
      </c>
      <c r="D12" s="149" t="str">
        <f t="shared" si="1"/>
        <v>Bandung</v>
      </c>
      <c r="E12" s="55">
        <v>9258000</v>
      </c>
      <c r="I12" s="3" t="s">
        <v>75</v>
      </c>
      <c r="J12" s="157">
        <f t="shared" si="2"/>
        <v>108137500</v>
      </c>
    </row>
    <row r="13" spans="2:10" ht="15.75" customHeight="1" x14ac:dyDescent="0.25">
      <c r="B13" s="7" t="s">
        <v>191</v>
      </c>
      <c r="C13" s="149" t="str">
        <f t="shared" si="0"/>
        <v>Poltak Sipahutar</v>
      </c>
      <c r="D13" s="149" t="str">
        <f t="shared" si="1"/>
        <v>Jakarta</v>
      </c>
      <c r="E13" s="55">
        <v>2587500</v>
      </c>
      <c r="I13" s="3" t="s">
        <v>200</v>
      </c>
      <c r="J13" s="157">
        <f t="shared" si="2"/>
        <v>91150000</v>
      </c>
    </row>
    <row r="14" spans="2:10" ht="15.75" customHeight="1" x14ac:dyDescent="0.25">
      <c r="B14" s="7" t="s">
        <v>208</v>
      </c>
      <c r="C14" s="149" t="str">
        <f t="shared" si="0"/>
        <v>Hedi Widodo</v>
      </c>
      <c r="D14" s="149" t="str">
        <f t="shared" si="1"/>
        <v>Jakarta</v>
      </c>
      <c r="E14" s="55">
        <v>5890000</v>
      </c>
      <c r="I14" s="3" t="s">
        <v>231</v>
      </c>
      <c r="J14" s="157">
        <f t="shared" si="2"/>
        <v>98775000</v>
      </c>
    </row>
    <row r="15" spans="2:10" ht="15.75" customHeight="1" x14ac:dyDescent="0.25">
      <c r="B15" s="7" t="s">
        <v>191</v>
      </c>
      <c r="C15" s="149" t="str">
        <f t="shared" si="0"/>
        <v>Poltak Sipahutar</v>
      </c>
      <c r="D15" s="149" t="str">
        <f t="shared" si="1"/>
        <v>Jakarta</v>
      </c>
      <c r="E15" s="55">
        <v>14500000</v>
      </c>
      <c r="I15" s="3" t="s">
        <v>202</v>
      </c>
      <c r="J15" s="157">
        <f t="shared" si="2"/>
        <v>102055000</v>
      </c>
    </row>
    <row r="16" spans="2:10" ht="15.75" customHeight="1" x14ac:dyDescent="0.25">
      <c r="B16" s="7" t="s">
        <v>204</v>
      </c>
      <c r="C16" s="149" t="str">
        <f t="shared" si="0"/>
        <v>Reni Novita</v>
      </c>
      <c r="D16" s="149" t="str">
        <f t="shared" si="1"/>
        <v>Bogor</v>
      </c>
      <c r="E16" s="55">
        <v>25878900</v>
      </c>
      <c r="I16" s="3" t="s">
        <v>205</v>
      </c>
      <c r="J16" s="157">
        <f t="shared" si="2"/>
        <v>260313900</v>
      </c>
    </row>
    <row r="17" spans="2:11" ht="15.75" customHeight="1" x14ac:dyDescent="0.25">
      <c r="B17" s="7" t="s">
        <v>201</v>
      </c>
      <c r="C17" s="149" t="str">
        <f t="shared" si="0"/>
        <v>Adi Alamsyah</v>
      </c>
      <c r="D17" s="149" t="str">
        <f t="shared" si="1"/>
        <v>Bogor</v>
      </c>
      <c r="E17" s="55">
        <v>25780000</v>
      </c>
      <c r="I17" s="3" t="s">
        <v>207</v>
      </c>
      <c r="J17" s="157">
        <f t="shared" si="2"/>
        <v>125475000</v>
      </c>
    </row>
    <row r="18" spans="2:11" ht="15.75" customHeight="1" x14ac:dyDescent="0.25">
      <c r="B18" s="7" t="s">
        <v>194</v>
      </c>
      <c r="C18" s="149" t="str">
        <f t="shared" si="0"/>
        <v>Agus Rahmanto</v>
      </c>
      <c r="D18" s="149" t="str">
        <f t="shared" si="1"/>
        <v>Bandung</v>
      </c>
      <c r="E18" s="55">
        <v>21500000</v>
      </c>
      <c r="I18" s="3" t="s">
        <v>139</v>
      </c>
      <c r="J18" s="157">
        <f t="shared" si="2"/>
        <v>89128000</v>
      </c>
    </row>
    <row r="19" spans="2:11" ht="15.75" customHeight="1" x14ac:dyDescent="0.25">
      <c r="B19" s="7" t="s">
        <v>209</v>
      </c>
      <c r="C19" s="149" t="str">
        <f t="shared" si="0"/>
        <v>Mudhofir Azhari</v>
      </c>
      <c r="D19" s="149" t="str">
        <f t="shared" si="1"/>
        <v>Jakarta</v>
      </c>
      <c r="E19" s="55">
        <v>24500000</v>
      </c>
      <c r="I19" s="3" t="s">
        <v>347</v>
      </c>
      <c r="J19" s="157">
        <f t="shared" si="2"/>
        <v>244750000</v>
      </c>
    </row>
    <row r="20" spans="2:11" ht="15.75" customHeight="1" x14ac:dyDescent="0.25">
      <c r="B20" s="7" t="s">
        <v>191</v>
      </c>
      <c r="C20" s="149" t="str">
        <f t="shared" si="0"/>
        <v>Poltak Sipahutar</v>
      </c>
      <c r="D20" s="149" t="str">
        <f t="shared" si="1"/>
        <v>Jakarta</v>
      </c>
      <c r="E20" s="55">
        <v>20000000</v>
      </c>
      <c r="I20" s="3" t="s">
        <v>233</v>
      </c>
      <c r="J20" s="157">
        <f t="shared" si="2"/>
        <v>162840000</v>
      </c>
    </row>
    <row r="21" spans="2:11" ht="15.75" customHeight="1" x14ac:dyDescent="0.25">
      <c r="B21" s="7" t="s">
        <v>195</v>
      </c>
      <c r="C21" s="149" t="str">
        <f t="shared" si="0"/>
        <v>Pitta Yohana</v>
      </c>
      <c r="D21" s="149" t="str">
        <f t="shared" si="1"/>
        <v>Jakarta</v>
      </c>
      <c r="E21" s="55">
        <v>19525000</v>
      </c>
      <c r="I21" s="77" t="s">
        <v>100</v>
      </c>
      <c r="J21" s="159">
        <f>SUM(J11:J20)</f>
        <v>1417589400</v>
      </c>
    </row>
    <row r="22" spans="2:11" ht="15.75" customHeight="1" x14ac:dyDescent="0.25">
      <c r="B22" s="7" t="s">
        <v>204</v>
      </c>
      <c r="C22" s="149" t="str">
        <f t="shared" si="0"/>
        <v>Reni Novita</v>
      </c>
      <c r="D22" s="149" t="str">
        <f t="shared" si="1"/>
        <v>Bogor</v>
      </c>
      <c r="E22" s="55">
        <v>23650000</v>
      </c>
    </row>
    <row r="23" spans="2:11" ht="15.75" customHeight="1" x14ac:dyDescent="0.25">
      <c r="B23" s="7" t="s">
        <v>199</v>
      </c>
      <c r="C23" s="149" t="str">
        <f t="shared" si="0"/>
        <v>Andi Marestio N</v>
      </c>
      <c r="D23" s="149" t="str">
        <f t="shared" si="1"/>
        <v>Bandung</v>
      </c>
      <c r="E23" s="55">
        <v>21500000</v>
      </c>
      <c r="G23" s="214"/>
      <c r="H23" s="215"/>
      <c r="I23" s="215"/>
      <c r="J23" s="215"/>
      <c r="K23" s="215"/>
    </row>
    <row r="24" spans="2:11" ht="15.75" customHeight="1" x14ac:dyDescent="0.25">
      <c r="B24" s="7" t="s">
        <v>206</v>
      </c>
      <c r="C24" s="149" t="str">
        <f t="shared" si="0"/>
        <v>Herlambang</v>
      </c>
      <c r="D24" s="149" t="str">
        <f t="shared" si="1"/>
        <v>Bandung</v>
      </c>
      <c r="E24" s="55">
        <v>12500000</v>
      </c>
      <c r="G24" s="108"/>
      <c r="H24" s="218"/>
      <c r="I24" s="219"/>
      <c r="J24" s="219"/>
      <c r="K24" s="219"/>
    </row>
    <row r="25" spans="2:11" ht="15.75" customHeight="1" x14ac:dyDescent="0.25">
      <c r="B25" s="7" t="s">
        <v>194</v>
      </c>
      <c r="C25" s="149" t="str">
        <f t="shared" si="0"/>
        <v>Agus Rahmanto</v>
      </c>
      <c r="D25" s="149" t="str">
        <f t="shared" si="1"/>
        <v>Bandung</v>
      </c>
      <c r="E25" s="55">
        <v>21850000</v>
      </c>
      <c r="G25" s="111"/>
      <c r="H25" s="220"/>
      <c r="I25" s="174"/>
      <c r="J25" s="174"/>
      <c r="K25" s="174"/>
    </row>
    <row r="26" spans="2:11" ht="15.75" customHeight="1" x14ac:dyDescent="0.25">
      <c r="B26" s="7" t="s">
        <v>206</v>
      </c>
      <c r="C26" s="149" t="str">
        <f t="shared" si="0"/>
        <v>Herlambang</v>
      </c>
      <c r="D26" s="149" t="str">
        <f t="shared" si="1"/>
        <v>Bandung</v>
      </c>
      <c r="E26" s="55">
        <v>42500000</v>
      </c>
      <c r="G26" s="111"/>
      <c r="H26" s="220"/>
      <c r="I26" s="174"/>
      <c r="J26" s="174"/>
      <c r="K26" s="174"/>
    </row>
    <row r="27" spans="2:11" ht="15.75" customHeight="1" x14ac:dyDescent="0.25">
      <c r="B27" s="7" t="s">
        <v>195</v>
      </c>
      <c r="C27" s="149" t="str">
        <f t="shared" si="0"/>
        <v>Pitta Yohana</v>
      </c>
      <c r="D27" s="149" t="str">
        <f t="shared" si="1"/>
        <v>Jakarta</v>
      </c>
      <c r="E27" s="55">
        <v>25000000</v>
      </c>
      <c r="G27" s="111"/>
      <c r="H27" s="220"/>
      <c r="I27" s="174"/>
      <c r="J27" s="174"/>
      <c r="K27" s="174"/>
    </row>
    <row r="28" spans="2:11" ht="15.75" customHeight="1" x14ac:dyDescent="0.25">
      <c r="B28" s="7" t="s">
        <v>201</v>
      </c>
      <c r="C28" s="149" t="str">
        <f t="shared" si="0"/>
        <v>Adi Alamsyah</v>
      </c>
      <c r="D28" s="149" t="str">
        <f t="shared" si="1"/>
        <v>Bogor</v>
      </c>
      <c r="E28" s="55">
        <v>24500000</v>
      </c>
      <c r="G28" s="111"/>
      <c r="H28" s="220"/>
      <c r="I28" s="174"/>
      <c r="J28" s="174"/>
      <c r="K28" s="174"/>
    </row>
    <row r="29" spans="2:11" ht="15.75" customHeight="1" x14ac:dyDescent="0.25">
      <c r="B29" s="7" t="s">
        <v>204</v>
      </c>
      <c r="C29" s="149" t="str">
        <f t="shared" si="0"/>
        <v>Reni Novita</v>
      </c>
      <c r="D29" s="149" t="str">
        <f t="shared" si="1"/>
        <v>Bogor</v>
      </c>
      <c r="E29" s="55">
        <v>165000000</v>
      </c>
      <c r="G29" s="215"/>
      <c r="H29" s="215"/>
      <c r="I29" s="215"/>
      <c r="J29" s="215"/>
      <c r="K29" s="215"/>
    </row>
    <row r="30" spans="2:11" ht="15.75" customHeight="1" x14ac:dyDescent="0.25">
      <c r="B30" s="7" t="s">
        <v>209</v>
      </c>
      <c r="C30" s="149" t="str">
        <f t="shared" si="0"/>
        <v>Mudhofir Azhari</v>
      </c>
      <c r="D30" s="149" t="str">
        <f t="shared" si="1"/>
        <v>Jakarta</v>
      </c>
      <c r="E30" s="55">
        <v>125400000</v>
      </c>
    </row>
    <row r="31" spans="2:11" ht="15.75" customHeight="1" x14ac:dyDescent="0.25">
      <c r="B31" s="7" t="s">
        <v>195</v>
      </c>
      <c r="C31" s="149" t="str">
        <f t="shared" si="0"/>
        <v>Pitta Yohana</v>
      </c>
      <c r="D31" s="149" t="str">
        <f t="shared" si="1"/>
        <v>Jakarta</v>
      </c>
      <c r="E31" s="55">
        <v>16750000</v>
      </c>
    </row>
    <row r="32" spans="2:11" ht="15.75" customHeight="1" x14ac:dyDescent="0.25">
      <c r="B32" s="7" t="s">
        <v>203</v>
      </c>
      <c r="C32" s="149" t="str">
        <f t="shared" si="0"/>
        <v>Rudy Ardiansyah</v>
      </c>
      <c r="D32" s="149" t="str">
        <f t="shared" si="1"/>
        <v>Bandung</v>
      </c>
      <c r="E32" s="55">
        <v>45250000</v>
      </c>
    </row>
    <row r="33" spans="2:5" ht="15.75" customHeight="1" x14ac:dyDescent="0.25">
      <c r="B33" s="7" t="s">
        <v>208</v>
      </c>
      <c r="C33" s="149" t="str">
        <f t="shared" si="0"/>
        <v>Hedi Widodo</v>
      </c>
      <c r="D33" s="149" t="str">
        <f t="shared" si="1"/>
        <v>Jakarta</v>
      </c>
      <c r="E33" s="55">
        <v>75000000</v>
      </c>
    </row>
    <row r="34" spans="2:5" ht="15.75" customHeight="1" x14ac:dyDescent="0.25">
      <c r="B34" s="7" t="s">
        <v>201</v>
      </c>
      <c r="C34" s="149" t="str">
        <f t="shared" si="0"/>
        <v>Adi Alamsyah</v>
      </c>
      <c r="D34" s="149" t="str">
        <f t="shared" si="1"/>
        <v>Bogor</v>
      </c>
      <c r="E34" s="55">
        <v>21500000</v>
      </c>
    </row>
    <row r="35" spans="2:5" ht="15.75" customHeight="1" x14ac:dyDescent="0.25">
      <c r="B35" s="7" t="s">
        <v>209</v>
      </c>
      <c r="C35" s="149" t="str">
        <f t="shared" si="0"/>
        <v>Mudhofir Azhari</v>
      </c>
      <c r="D35" s="149" t="str">
        <f t="shared" si="1"/>
        <v>Jakarta</v>
      </c>
      <c r="E35" s="55">
        <v>24500000</v>
      </c>
    </row>
    <row r="36" spans="2:5" ht="15.75" customHeight="1" x14ac:dyDescent="0.25">
      <c r="B36" s="7" t="s">
        <v>191</v>
      </c>
      <c r="C36" s="149" t="str">
        <f t="shared" ref="C36:C53" si="3">VLOOKUP(B36,ALAMAT,2)</f>
        <v>Poltak Sipahutar</v>
      </c>
      <c r="D36" s="149" t="str">
        <f t="shared" ref="D36:D53" si="4">VLOOKUP(B36,ALAMAT,3)</f>
        <v>Jakarta</v>
      </c>
      <c r="E36" s="55">
        <v>45250000</v>
      </c>
    </row>
    <row r="37" spans="2:5" ht="15.75" customHeight="1" x14ac:dyDescent="0.25">
      <c r="B37" s="7" t="s">
        <v>208</v>
      </c>
      <c r="C37" s="149" t="str">
        <f t="shared" si="3"/>
        <v>Hedi Widodo</v>
      </c>
      <c r="D37" s="149" t="str">
        <f t="shared" si="4"/>
        <v>Jakarta</v>
      </c>
      <c r="E37" s="55">
        <v>22500000</v>
      </c>
    </row>
    <row r="38" spans="2:5" ht="15.75" customHeight="1" x14ac:dyDescent="0.25">
      <c r="B38" s="7" t="s">
        <v>203</v>
      </c>
      <c r="C38" s="149" t="str">
        <f t="shared" si="3"/>
        <v>Rudy Ardiansyah</v>
      </c>
      <c r="D38" s="149" t="str">
        <f t="shared" si="4"/>
        <v>Bandung</v>
      </c>
      <c r="E38" s="55">
        <v>19875000</v>
      </c>
    </row>
    <row r="39" spans="2:5" ht="15.75" customHeight="1" x14ac:dyDescent="0.25">
      <c r="B39" s="7" t="s">
        <v>201</v>
      </c>
      <c r="C39" s="149" t="str">
        <f t="shared" si="3"/>
        <v>Adi Alamsyah</v>
      </c>
      <c r="D39" s="149" t="str">
        <f t="shared" si="4"/>
        <v>Bogor</v>
      </c>
      <c r="E39" s="55">
        <v>25750000</v>
      </c>
    </row>
    <row r="40" spans="2:5" ht="15.75" customHeight="1" x14ac:dyDescent="0.25">
      <c r="B40" s="7" t="s">
        <v>199</v>
      </c>
      <c r="C40" s="149" t="str">
        <f t="shared" si="3"/>
        <v>Andi Marestio N</v>
      </c>
      <c r="D40" s="149" t="str">
        <f t="shared" si="4"/>
        <v>Bandung</v>
      </c>
      <c r="E40" s="55">
        <v>45250000</v>
      </c>
    </row>
    <row r="41" spans="2:5" ht="15.75" customHeight="1" x14ac:dyDescent="0.25">
      <c r="B41" s="7" t="s">
        <v>194</v>
      </c>
      <c r="C41" s="149" t="str">
        <f t="shared" si="3"/>
        <v>Agus Rahmanto</v>
      </c>
      <c r="D41" s="149" t="str">
        <f t="shared" si="4"/>
        <v>Bandung</v>
      </c>
      <c r="E41" s="55">
        <v>19580000</v>
      </c>
    </row>
    <row r="42" spans="2:5" ht="15.75" customHeight="1" x14ac:dyDescent="0.25">
      <c r="B42" s="7" t="s">
        <v>208</v>
      </c>
      <c r="C42" s="149" t="str">
        <f t="shared" si="3"/>
        <v>Hedi Widodo</v>
      </c>
      <c r="D42" s="149" t="str">
        <f t="shared" si="4"/>
        <v>Jakarta</v>
      </c>
      <c r="E42" s="55">
        <v>21500000</v>
      </c>
    </row>
    <row r="43" spans="2:5" ht="15.75" customHeight="1" x14ac:dyDescent="0.25">
      <c r="B43" s="7" t="s">
        <v>209</v>
      </c>
      <c r="C43" s="149" t="str">
        <f t="shared" si="3"/>
        <v>Mudhofir Azhari</v>
      </c>
      <c r="D43" s="149" t="str">
        <f t="shared" si="4"/>
        <v>Jakarta</v>
      </c>
      <c r="E43" s="55">
        <v>42500000</v>
      </c>
    </row>
    <row r="44" spans="2:5" ht="15.75" customHeight="1" x14ac:dyDescent="0.25">
      <c r="B44" s="7" t="s">
        <v>204</v>
      </c>
      <c r="C44" s="149" t="str">
        <f t="shared" si="3"/>
        <v>Reni Novita</v>
      </c>
      <c r="D44" s="149" t="str">
        <f t="shared" si="4"/>
        <v>Bogor</v>
      </c>
      <c r="E44" s="55">
        <v>45785000</v>
      </c>
    </row>
    <row r="45" spans="2:5" ht="15.75" customHeight="1" x14ac:dyDescent="0.25">
      <c r="B45" s="7" t="s">
        <v>209</v>
      </c>
      <c r="C45" s="149" t="str">
        <f t="shared" si="3"/>
        <v>Mudhofir Azhari</v>
      </c>
      <c r="D45" s="149" t="str">
        <f t="shared" si="4"/>
        <v>Jakarta</v>
      </c>
      <c r="E45" s="55">
        <v>21500000</v>
      </c>
    </row>
    <row r="46" spans="2:5" ht="15.75" customHeight="1" x14ac:dyDescent="0.25">
      <c r="B46" s="7" t="s">
        <v>206</v>
      </c>
      <c r="C46" s="149" t="str">
        <f t="shared" si="3"/>
        <v>Herlambang</v>
      </c>
      <c r="D46" s="149" t="str">
        <f t="shared" si="4"/>
        <v>Bandung</v>
      </c>
      <c r="E46" s="55">
        <v>24870000</v>
      </c>
    </row>
    <row r="47" spans="2:5" ht="15.75" customHeight="1" x14ac:dyDescent="0.25">
      <c r="B47" s="7" t="s">
        <v>208</v>
      </c>
      <c r="C47" s="149" t="str">
        <f t="shared" si="3"/>
        <v>Hedi Widodo</v>
      </c>
      <c r="D47" s="149" t="str">
        <f t="shared" si="4"/>
        <v>Jakarta</v>
      </c>
      <c r="E47" s="55">
        <v>12500000</v>
      </c>
    </row>
    <row r="48" spans="2:5" ht="15.75" customHeight="1" x14ac:dyDescent="0.25">
      <c r="B48" s="7" t="s">
        <v>195</v>
      </c>
      <c r="C48" s="149" t="str">
        <f t="shared" si="3"/>
        <v>Pitta Yohana</v>
      </c>
      <c r="D48" s="149" t="str">
        <f t="shared" si="4"/>
        <v>Jakarta</v>
      </c>
      <c r="E48" s="55">
        <v>3500000</v>
      </c>
    </row>
    <row r="49" spans="2:5" ht="15.75" customHeight="1" x14ac:dyDescent="0.25">
      <c r="B49" s="7" t="s">
        <v>194</v>
      </c>
      <c r="C49" s="149" t="str">
        <f t="shared" si="3"/>
        <v>Agus Rahmanto</v>
      </c>
      <c r="D49" s="149" t="str">
        <f t="shared" si="4"/>
        <v>Bandung</v>
      </c>
      <c r="E49" s="55">
        <v>48750000</v>
      </c>
    </row>
    <row r="50" spans="2:5" ht="15.75" customHeight="1" x14ac:dyDescent="0.25">
      <c r="B50" s="7" t="s">
        <v>203</v>
      </c>
      <c r="C50" s="149" t="str">
        <f t="shared" si="3"/>
        <v>Rudy Ardiansyah</v>
      </c>
      <c r="D50" s="149" t="str">
        <f t="shared" si="4"/>
        <v>Bandung</v>
      </c>
      <c r="E50" s="55">
        <v>52500000</v>
      </c>
    </row>
    <row r="51" spans="2:5" ht="15.75" customHeight="1" x14ac:dyDescent="0.25">
      <c r="B51" s="7" t="s">
        <v>209</v>
      </c>
      <c r="C51" s="149" t="str">
        <f t="shared" si="3"/>
        <v>Mudhofir Azhari</v>
      </c>
      <c r="D51" s="149" t="str">
        <f t="shared" si="4"/>
        <v>Jakarta</v>
      </c>
      <c r="E51" s="55">
        <v>6350000</v>
      </c>
    </row>
    <row r="52" spans="2:5" ht="15.75" customHeight="1" x14ac:dyDescent="0.25">
      <c r="B52" s="7" t="s">
        <v>199</v>
      </c>
      <c r="C52" s="149" t="str">
        <f t="shared" si="3"/>
        <v>Andi Marestio N</v>
      </c>
      <c r="D52" s="149" t="str">
        <f t="shared" si="4"/>
        <v>Bandung</v>
      </c>
      <c r="E52" s="55">
        <v>18750000</v>
      </c>
    </row>
    <row r="53" spans="2:5" ht="15.75" customHeight="1" x14ac:dyDescent="0.25">
      <c r="B53" s="162" t="s">
        <v>208</v>
      </c>
      <c r="C53" s="163" t="str">
        <f t="shared" si="3"/>
        <v>Hedi Widodo</v>
      </c>
      <c r="D53" s="163" t="str">
        <f t="shared" si="4"/>
        <v>Jakarta</v>
      </c>
      <c r="E53" s="59">
        <v>25450000</v>
      </c>
    </row>
    <row r="54" spans="2:5" x14ac:dyDescent="0.25">
      <c r="B54" s="299" t="s">
        <v>100</v>
      </c>
      <c r="C54" s="299"/>
      <c r="D54" s="299"/>
      <c r="E54" s="164">
        <f>SUM(E4:E53)</f>
        <v>1417589400</v>
      </c>
    </row>
    <row r="55" spans="2:5" ht="19.5" customHeight="1" x14ac:dyDescent="0.25"/>
  </sheetData>
  <mergeCells count="3">
    <mergeCell ref="G6:H6"/>
    <mergeCell ref="B54:D54"/>
    <mergeCell ref="G7:I8"/>
  </mergeCells>
  <conditionalFormatting sqref="C4:C53">
    <cfRule type="cellIs" dxfId="11" priority="2" operator="equal">
      <formula>$I$4</formula>
    </cfRule>
  </conditionalFormatting>
  <conditionalFormatting sqref="I11:I20">
    <cfRule type="cellIs" dxfId="10" priority="1" operator="equal">
      <formula>$I$4</formula>
    </cfRule>
  </conditionalFormatting>
  <dataValidations disablePrompts="1" count="1">
    <dataValidation type="list" allowBlank="1" showInputMessage="1" showErrorMessage="1" sqref="B4:B53">
      <formula1>#REF!</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9697" r:id="rId3" name="Scroll Bar 1">
              <controlPr defaultSize="0" autoPict="0">
                <anchor moveWithCells="1">
                  <from>
                    <xdr:col>7</xdr:col>
                    <xdr:colOff>95250</xdr:colOff>
                    <xdr:row>3</xdr:row>
                    <xdr:rowOff>19050</xdr:rowOff>
                  </from>
                  <to>
                    <xdr:col>7</xdr:col>
                    <xdr:colOff>581025</xdr:colOff>
                    <xdr:row>3</xdr:row>
                    <xdr:rowOff>180975</xdr:rowOff>
                  </to>
                </anchor>
              </controlPr>
            </control>
          </mc:Choice>
        </mc:AlternateContent>
        <mc:AlternateContent xmlns:mc="http://schemas.openxmlformats.org/markup-compatibility/2006">
          <mc:Choice Requires="x14">
            <control shapeId="29698" r:id="rId4" name="Scroll Bar 2">
              <controlPr defaultSize="0" autoPict="0">
                <anchor moveWithCells="1">
                  <from>
                    <xdr:col>7</xdr:col>
                    <xdr:colOff>95250</xdr:colOff>
                    <xdr:row>4</xdr:row>
                    <xdr:rowOff>9525</xdr:rowOff>
                  </from>
                  <to>
                    <xdr:col>7</xdr:col>
                    <xdr:colOff>581025</xdr:colOff>
                    <xdr:row>4</xdr:row>
                    <xdr:rowOff>171450</xdr:rowOff>
                  </to>
                </anchor>
              </controlPr>
            </control>
          </mc:Choice>
        </mc:AlternateContent>
      </controls>
    </mc:Choice>
  </mc:AlternateContent>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J55"/>
  <sheetViews>
    <sheetView showGridLines="0" workbookViewId="0">
      <selection activeCell="I7" sqref="I7"/>
    </sheetView>
  </sheetViews>
  <sheetFormatPr defaultRowHeight="15" x14ac:dyDescent="0.25"/>
  <cols>
    <col min="1" max="1" width="5.85546875" style="1" customWidth="1"/>
    <col min="2" max="2" width="8.5703125" style="1" customWidth="1"/>
    <col min="3" max="3" width="19.42578125" style="1" customWidth="1"/>
    <col min="4" max="4" width="11" style="1" customWidth="1"/>
    <col min="5" max="5" width="15" style="1" customWidth="1"/>
    <col min="6" max="6" width="5.28515625" style="1" customWidth="1"/>
    <col min="7" max="7" width="11" style="1" customWidth="1"/>
    <col min="8" max="8" width="10.140625" style="1" customWidth="1"/>
    <col min="9" max="9" width="20.28515625" style="1" customWidth="1"/>
    <col min="10" max="10" width="14.5703125" style="1" customWidth="1"/>
    <col min="11" max="11" width="5.7109375" style="1" customWidth="1"/>
    <col min="12" max="16384" width="9.140625" style="1"/>
  </cols>
  <sheetData>
    <row r="1" spans="2:10" ht="19.5" customHeight="1" x14ac:dyDescent="0.25"/>
    <row r="2" spans="2:10" ht="18.75" x14ac:dyDescent="0.25">
      <c r="B2" s="2" t="s">
        <v>215</v>
      </c>
    </row>
    <row r="3" spans="2:10" ht="15.75" customHeight="1" x14ac:dyDescent="0.25">
      <c r="B3" s="20" t="s">
        <v>188</v>
      </c>
      <c r="C3" s="147" t="s">
        <v>189</v>
      </c>
      <c r="D3" s="147" t="s">
        <v>190</v>
      </c>
      <c r="E3" s="20" t="s">
        <v>61</v>
      </c>
      <c r="G3" s="4" t="s">
        <v>61</v>
      </c>
    </row>
    <row r="4" spans="2:10" ht="15.75" customHeight="1" x14ac:dyDescent="0.25">
      <c r="B4" s="7" t="s">
        <v>191</v>
      </c>
      <c r="C4" s="149" t="str">
        <f t="shared" ref="C4:C35" si="0">VLOOKUP(B4,ALAMAT,2)</f>
        <v>Poltak Sipahutar</v>
      </c>
      <c r="D4" s="149" t="str">
        <f t="shared" ref="D4:D35" si="1">VLOOKUP(B4,ALAMAT,3)</f>
        <v>Jakarta</v>
      </c>
      <c r="E4" s="55">
        <v>25800000</v>
      </c>
      <c r="G4" s="3" t="s">
        <v>193</v>
      </c>
      <c r="H4" s="150">
        <v>1</v>
      </c>
      <c r="I4" s="151" t="str">
        <f>VLOOKUP(H4,PELANGGAN,3)</f>
        <v>Agus Rahmanto</v>
      </c>
    </row>
    <row r="5" spans="2:10" ht="15.75" customHeight="1" x14ac:dyDescent="0.25">
      <c r="B5" s="7" t="s">
        <v>194</v>
      </c>
      <c r="C5" s="149" t="str">
        <f t="shared" si="0"/>
        <v>Agus Rahmanto</v>
      </c>
      <c r="D5" s="149" t="str">
        <f t="shared" si="1"/>
        <v>Bandung</v>
      </c>
      <c r="E5" s="55">
        <v>7500000</v>
      </c>
      <c r="G5" s="3"/>
      <c r="H5" s="171">
        <v>4</v>
      </c>
      <c r="I5" s="151" t="str">
        <f>VLOOKUP(H5,PELANGGAN,3)</f>
        <v>Pitta Yohana</v>
      </c>
    </row>
    <row r="6" spans="2:10" ht="15.75" customHeight="1" x14ac:dyDescent="0.25">
      <c r="B6" s="7" t="s">
        <v>195</v>
      </c>
      <c r="C6" s="149" t="str">
        <f t="shared" si="0"/>
        <v>Pitta Yohana</v>
      </c>
      <c r="D6" s="149" t="str">
        <f t="shared" si="1"/>
        <v>Jakarta</v>
      </c>
      <c r="E6" s="55">
        <v>12500000</v>
      </c>
      <c r="G6" s="51"/>
      <c r="H6" s="171">
        <v>10</v>
      </c>
      <c r="I6" s="151" t="str">
        <f>VLOOKUP(H6,PELANGGAN,3)</f>
        <v>Hedi Widodo</v>
      </c>
    </row>
    <row r="7" spans="2:10" ht="15.75" customHeight="1" x14ac:dyDescent="0.25">
      <c r="B7" s="7" t="s">
        <v>194</v>
      </c>
      <c r="C7" s="149" t="str">
        <f t="shared" si="0"/>
        <v>Agus Rahmanto</v>
      </c>
      <c r="D7" s="149" t="str">
        <f t="shared" si="1"/>
        <v>Bandung</v>
      </c>
      <c r="E7" s="55">
        <v>15785000</v>
      </c>
      <c r="G7" s="300" t="s">
        <v>217</v>
      </c>
      <c r="H7" s="301"/>
      <c r="I7" s="217">
        <f>SUMIF(PEMBELI,I4,TRANSAKSI)+SUMIF(PEMBELI,I5,TRANSAKSI)+SUMIF(PEMBELI,I6,TRANSAKSI)</f>
        <v>396580000</v>
      </c>
      <c r="J7" s="221"/>
    </row>
    <row r="8" spans="2:10" ht="15.75" customHeight="1" x14ac:dyDescent="0.25">
      <c r="B8" s="7" t="s">
        <v>195</v>
      </c>
      <c r="C8" s="149" t="str">
        <f t="shared" si="0"/>
        <v>Pitta Yohana</v>
      </c>
      <c r="D8" s="149" t="str">
        <f t="shared" si="1"/>
        <v>Jakarta</v>
      </c>
      <c r="E8" s="55">
        <v>21500000</v>
      </c>
      <c r="G8" s="277" t="str">
        <f>"Nilai transaksi penjualan dengan pelanggan "&amp;I4&amp;", "&amp;I5&amp;" dan "&amp;I6&amp;" berjumlah Rp "&amp;TEXT(SUMIF(PEMBELI,I4,TRANSAKSI)+SUMIF(PEMBELI,I5,TRANSAKSI)+SUMIF(PEMBELI,I6,TRANSAKSI),"#.###")</f>
        <v>Nilai transaksi penjualan dengan pelanggan Agus Rahmanto, Pitta Yohana dan Hedi Widodo berjumlah Rp 396.580.000</v>
      </c>
      <c r="H8" s="277"/>
      <c r="I8" s="277"/>
      <c r="J8" s="277"/>
    </row>
    <row r="9" spans="2:10" ht="15.75" customHeight="1" x14ac:dyDescent="0.25">
      <c r="B9" s="7" t="s">
        <v>201</v>
      </c>
      <c r="C9" s="149" t="str">
        <f t="shared" si="0"/>
        <v>Adi Alamsyah</v>
      </c>
      <c r="D9" s="149" t="str">
        <f t="shared" si="1"/>
        <v>Bogor</v>
      </c>
      <c r="E9" s="55">
        <v>4525000</v>
      </c>
      <c r="G9" s="277"/>
      <c r="H9" s="277"/>
      <c r="I9" s="277"/>
      <c r="J9" s="277"/>
    </row>
    <row r="10" spans="2:10" ht="15.75" customHeight="1" x14ac:dyDescent="0.25">
      <c r="B10" s="7" t="s">
        <v>199</v>
      </c>
      <c r="C10" s="149" t="str">
        <f t="shared" si="0"/>
        <v>Andi Marestio N</v>
      </c>
      <c r="D10" s="149" t="str">
        <f t="shared" si="1"/>
        <v>Bandung</v>
      </c>
      <c r="E10" s="55">
        <v>5650000</v>
      </c>
    </row>
    <row r="11" spans="2:10" ht="15.75" customHeight="1" x14ac:dyDescent="0.25">
      <c r="B11" s="7" t="s">
        <v>203</v>
      </c>
      <c r="C11" s="149" t="str">
        <f t="shared" si="0"/>
        <v>Rudy Ardiansyah</v>
      </c>
      <c r="D11" s="149" t="str">
        <f t="shared" si="1"/>
        <v>Bandung</v>
      </c>
      <c r="E11" s="55">
        <v>7850000</v>
      </c>
      <c r="G11" s="4" t="s">
        <v>196</v>
      </c>
    </row>
    <row r="12" spans="2:10" ht="15.75" customHeight="1" x14ac:dyDescent="0.25">
      <c r="B12" s="7" t="s">
        <v>206</v>
      </c>
      <c r="C12" s="149" t="str">
        <f t="shared" si="0"/>
        <v>Herlambang</v>
      </c>
      <c r="D12" s="149" t="str">
        <f t="shared" si="1"/>
        <v>Bandung</v>
      </c>
      <c r="E12" s="55">
        <v>9258000</v>
      </c>
      <c r="H12" s="156" t="s">
        <v>193</v>
      </c>
      <c r="I12" s="3" t="s">
        <v>232</v>
      </c>
      <c r="J12" s="157">
        <f t="shared" ref="J12:J21" si="2">SUMIF(C$4:C$53,I12,E$4:E$53)</f>
        <v>134965000</v>
      </c>
    </row>
    <row r="13" spans="2:10" ht="15.75" customHeight="1" x14ac:dyDescent="0.25">
      <c r="B13" s="7" t="s">
        <v>191</v>
      </c>
      <c r="C13" s="149" t="str">
        <f t="shared" si="0"/>
        <v>Poltak Sipahutar</v>
      </c>
      <c r="D13" s="149" t="str">
        <f t="shared" si="1"/>
        <v>Jakarta</v>
      </c>
      <c r="E13" s="55">
        <v>2587500</v>
      </c>
      <c r="I13" s="3" t="s">
        <v>75</v>
      </c>
      <c r="J13" s="157">
        <f t="shared" si="2"/>
        <v>108137500</v>
      </c>
    </row>
    <row r="14" spans="2:10" ht="15.75" customHeight="1" x14ac:dyDescent="0.25">
      <c r="B14" s="7" t="s">
        <v>208</v>
      </c>
      <c r="C14" s="149" t="str">
        <f t="shared" si="0"/>
        <v>Hedi Widodo</v>
      </c>
      <c r="D14" s="149" t="str">
        <f t="shared" si="1"/>
        <v>Jakarta</v>
      </c>
      <c r="E14" s="55">
        <v>5890000</v>
      </c>
      <c r="I14" s="3" t="s">
        <v>200</v>
      </c>
      <c r="J14" s="157">
        <f t="shared" si="2"/>
        <v>91150000</v>
      </c>
    </row>
    <row r="15" spans="2:10" ht="15.75" customHeight="1" x14ac:dyDescent="0.25">
      <c r="B15" s="7" t="s">
        <v>191</v>
      </c>
      <c r="C15" s="149" t="str">
        <f t="shared" si="0"/>
        <v>Poltak Sipahutar</v>
      </c>
      <c r="D15" s="149" t="str">
        <f t="shared" si="1"/>
        <v>Jakarta</v>
      </c>
      <c r="E15" s="55">
        <v>14500000</v>
      </c>
      <c r="I15" s="3" t="s">
        <v>231</v>
      </c>
      <c r="J15" s="157">
        <f t="shared" si="2"/>
        <v>98775000</v>
      </c>
    </row>
    <row r="16" spans="2:10" ht="15.75" customHeight="1" x14ac:dyDescent="0.25">
      <c r="B16" s="7" t="s">
        <v>204</v>
      </c>
      <c r="C16" s="149" t="str">
        <f t="shared" si="0"/>
        <v>Reni Novita</v>
      </c>
      <c r="D16" s="149" t="str">
        <f t="shared" si="1"/>
        <v>Bogor</v>
      </c>
      <c r="E16" s="55">
        <v>25878900</v>
      </c>
      <c r="I16" s="3" t="s">
        <v>202</v>
      </c>
      <c r="J16" s="157">
        <f t="shared" si="2"/>
        <v>102055000</v>
      </c>
    </row>
    <row r="17" spans="2:10" ht="15.75" customHeight="1" x14ac:dyDescent="0.25">
      <c r="B17" s="7" t="s">
        <v>201</v>
      </c>
      <c r="C17" s="149" t="str">
        <f t="shared" si="0"/>
        <v>Adi Alamsyah</v>
      </c>
      <c r="D17" s="149" t="str">
        <f t="shared" si="1"/>
        <v>Bogor</v>
      </c>
      <c r="E17" s="55">
        <v>25780000</v>
      </c>
      <c r="I17" s="3" t="s">
        <v>205</v>
      </c>
      <c r="J17" s="157">
        <f t="shared" si="2"/>
        <v>260313900</v>
      </c>
    </row>
    <row r="18" spans="2:10" ht="15.75" customHeight="1" x14ac:dyDescent="0.25">
      <c r="B18" s="7" t="s">
        <v>194</v>
      </c>
      <c r="C18" s="149" t="str">
        <f t="shared" si="0"/>
        <v>Agus Rahmanto</v>
      </c>
      <c r="D18" s="149" t="str">
        <f t="shared" si="1"/>
        <v>Bandung</v>
      </c>
      <c r="E18" s="55">
        <v>21500000</v>
      </c>
      <c r="I18" s="3" t="s">
        <v>207</v>
      </c>
      <c r="J18" s="157">
        <f t="shared" si="2"/>
        <v>125475000</v>
      </c>
    </row>
    <row r="19" spans="2:10" ht="15.75" customHeight="1" x14ac:dyDescent="0.25">
      <c r="B19" s="7" t="s">
        <v>209</v>
      </c>
      <c r="C19" s="149" t="str">
        <f t="shared" si="0"/>
        <v>Mudhofir Azhari</v>
      </c>
      <c r="D19" s="149" t="str">
        <f t="shared" si="1"/>
        <v>Jakarta</v>
      </c>
      <c r="E19" s="55">
        <v>24500000</v>
      </c>
      <c r="I19" s="3" t="s">
        <v>139</v>
      </c>
      <c r="J19" s="157">
        <f t="shared" si="2"/>
        <v>89128000</v>
      </c>
    </row>
    <row r="20" spans="2:10" ht="15.75" customHeight="1" x14ac:dyDescent="0.25">
      <c r="B20" s="7" t="s">
        <v>191</v>
      </c>
      <c r="C20" s="149" t="str">
        <f t="shared" si="0"/>
        <v>Poltak Sipahutar</v>
      </c>
      <c r="D20" s="149" t="str">
        <f t="shared" si="1"/>
        <v>Jakarta</v>
      </c>
      <c r="E20" s="55">
        <v>20000000</v>
      </c>
      <c r="I20" s="3" t="s">
        <v>347</v>
      </c>
      <c r="J20" s="157">
        <f t="shared" si="2"/>
        <v>244750000</v>
      </c>
    </row>
    <row r="21" spans="2:10" ht="15.75" customHeight="1" x14ac:dyDescent="0.25">
      <c r="B21" s="7" t="s">
        <v>195</v>
      </c>
      <c r="C21" s="149" t="str">
        <f t="shared" si="0"/>
        <v>Pitta Yohana</v>
      </c>
      <c r="D21" s="149" t="str">
        <f t="shared" si="1"/>
        <v>Jakarta</v>
      </c>
      <c r="E21" s="55">
        <v>19525000</v>
      </c>
      <c r="I21" s="3" t="s">
        <v>233</v>
      </c>
      <c r="J21" s="157">
        <f t="shared" si="2"/>
        <v>162840000</v>
      </c>
    </row>
    <row r="22" spans="2:10" ht="15.75" customHeight="1" x14ac:dyDescent="0.25">
      <c r="B22" s="7" t="s">
        <v>204</v>
      </c>
      <c r="C22" s="149" t="str">
        <f t="shared" si="0"/>
        <v>Reni Novita</v>
      </c>
      <c r="D22" s="149" t="str">
        <f t="shared" si="1"/>
        <v>Bogor</v>
      </c>
      <c r="E22" s="55">
        <v>23650000</v>
      </c>
      <c r="I22" s="77" t="s">
        <v>100</v>
      </c>
      <c r="J22" s="159">
        <f>SUM(J12:J21)</f>
        <v>1417589400</v>
      </c>
    </row>
    <row r="23" spans="2:10" ht="15.75" customHeight="1" x14ac:dyDescent="0.25">
      <c r="B23" s="7" t="s">
        <v>199</v>
      </c>
      <c r="C23" s="149" t="str">
        <f t="shared" si="0"/>
        <v>Andi Marestio N</v>
      </c>
      <c r="D23" s="149" t="str">
        <f t="shared" si="1"/>
        <v>Bandung</v>
      </c>
      <c r="E23" s="55">
        <v>21500000</v>
      </c>
    </row>
    <row r="24" spans="2:10" ht="15.75" customHeight="1" x14ac:dyDescent="0.25">
      <c r="B24" s="7" t="s">
        <v>206</v>
      </c>
      <c r="C24" s="149" t="str">
        <f t="shared" si="0"/>
        <v>Herlambang</v>
      </c>
      <c r="D24" s="149" t="str">
        <f t="shared" si="1"/>
        <v>Bandung</v>
      </c>
      <c r="E24" s="55">
        <v>12500000</v>
      </c>
      <c r="G24" s="186"/>
      <c r="H24" s="298"/>
      <c r="I24" s="298"/>
      <c r="J24" s="298"/>
    </row>
    <row r="25" spans="2:10" ht="15.75" customHeight="1" x14ac:dyDescent="0.25">
      <c r="B25" s="7" t="s">
        <v>194</v>
      </c>
      <c r="C25" s="149" t="str">
        <f t="shared" si="0"/>
        <v>Agus Rahmanto</v>
      </c>
      <c r="D25" s="149" t="str">
        <f t="shared" si="1"/>
        <v>Bandung</v>
      </c>
      <c r="E25" s="55">
        <v>21850000</v>
      </c>
      <c r="G25" s="303"/>
      <c r="H25" s="304"/>
      <c r="I25" s="304"/>
      <c r="J25" s="304"/>
    </row>
    <row r="26" spans="2:10" ht="15.75" customHeight="1" x14ac:dyDescent="0.25">
      <c r="B26" s="7" t="s">
        <v>206</v>
      </c>
      <c r="C26" s="149" t="str">
        <f t="shared" si="0"/>
        <v>Herlambang</v>
      </c>
      <c r="D26" s="149" t="str">
        <f t="shared" si="1"/>
        <v>Bandung</v>
      </c>
      <c r="E26" s="55">
        <v>42500000</v>
      </c>
      <c r="G26" s="303"/>
      <c r="H26" s="304"/>
      <c r="I26" s="304"/>
      <c r="J26" s="304"/>
    </row>
    <row r="27" spans="2:10" ht="15.75" customHeight="1" x14ac:dyDescent="0.25">
      <c r="B27" s="7" t="s">
        <v>195</v>
      </c>
      <c r="C27" s="149" t="str">
        <f t="shared" si="0"/>
        <v>Pitta Yohana</v>
      </c>
      <c r="D27" s="149" t="str">
        <f t="shared" si="1"/>
        <v>Jakarta</v>
      </c>
      <c r="E27" s="55">
        <v>25000000</v>
      </c>
      <c r="G27" s="172"/>
      <c r="H27" s="173"/>
      <c r="I27" s="174"/>
      <c r="J27" s="174"/>
    </row>
    <row r="28" spans="2:10" ht="15.75" customHeight="1" x14ac:dyDescent="0.25">
      <c r="B28" s="7" t="s">
        <v>201</v>
      </c>
      <c r="C28" s="149" t="str">
        <f t="shared" si="0"/>
        <v>Adi Alamsyah</v>
      </c>
      <c r="D28" s="149" t="str">
        <f t="shared" si="1"/>
        <v>Bogor</v>
      </c>
      <c r="E28" s="55">
        <v>24500000</v>
      </c>
    </row>
    <row r="29" spans="2:10" ht="15.75" customHeight="1" x14ac:dyDescent="0.25">
      <c r="B29" s="7" t="s">
        <v>204</v>
      </c>
      <c r="C29" s="149" t="str">
        <f t="shared" si="0"/>
        <v>Reni Novita</v>
      </c>
      <c r="D29" s="149" t="str">
        <f t="shared" si="1"/>
        <v>Bogor</v>
      </c>
      <c r="E29" s="55">
        <v>165000000</v>
      </c>
    </row>
    <row r="30" spans="2:10" ht="15.75" customHeight="1" x14ac:dyDescent="0.25">
      <c r="B30" s="7" t="s">
        <v>209</v>
      </c>
      <c r="C30" s="149" t="str">
        <f t="shared" si="0"/>
        <v>Mudhofir Azhari</v>
      </c>
      <c r="D30" s="149" t="str">
        <f t="shared" si="1"/>
        <v>Jakarta</v>
      </c>
      <c r="E30" s="55">
        <v>125400000</v>
      </c>
    </row>
    <row r="31" spans="2:10" ht="15.75" customHeight="1" x14ac:dyDescent="0.25">
      <c r="B31" s="7" t="s">
        <v>195</v>
      </c>
      <c r="C31" s="149" t="str">
        <f t="shared" si="0"/>
        <v>Pitta Yohana</v>
      </c>
      <c r="D31" s="149" t="str">
        <f t="shared" si="1"/>
        <v>Jakarta</v>
      </c>
      <c r="E31" s="55">
        <v>16750000</v>
      </c>
    </row>
    <row r="32" spans="2:10" ht="15.75" customHeight="1" x14ac:dyDescent="0.25">
      <c r="B32" s="7" t="s">
        <v>203</v>
      </c>
      <c r="C32" s="149" t="str">
        <f t="shared" si="0"/>
        <v>Rudy Ardiansyah</v>
      </c>
      <c r="D32" s="149" t="str">
        <f t="shared" si="1"/>
        <v>Bandung</v>
      </c>
      <c r="E32" s="55">
        <v>45250000</v>
      </c>
    </row>
    <row r="33" spans="2:5" ht="15.75" customHeight="1" x14ac:dyDescent="0.25">
      <c r="B33" s="7" t="s">
        <v>208</v>
      </c>
      <c r="C33" s="149" t="str">
        <f t="shared" si="0"/>
        <v>Hedi Widodo</v>
      </c>
      <c r="D33" s="149" t="str">
        <f t="shared" si="1"/>
        <v>Jakarta</v>
      </c>
      <c r="E33" s="55">
        <v>75000000</v>
      </c>
    </row>
    <row r="34" spans="2:5" ht="15.75" customHeight="1" x14ac:dyDescent="0.25">
      <c r="B34" s="7" t="s">
        <v>201</v>
      </c>
      <c r="C34" s="149" t="str">
        <f t="shared" si="0"/>
        <v>Adi Alamsyah</v>
      </c>
      <c r="D34" s="149" t="str">
        <f t="shared" si="1"/>
        <v>Bogor</v>
      </c>
      <c r="E34" s="55">
        <v>21500000</v>
      </c>
    </row>
    <row r="35" spans="2:5" ht="15.75" customHeight="1" x14ac:dyDescent="0.25">
      <c r="B35" s="7" t="s">
        <v>209</v>
      </c>
      <c r="C35" s="149" t="str">
        <f t="shared" si="0"/>
        <v>Mudhofir Azhari</v>
      </c>
      <c r="D35" s="149" t="str">
        <f t="shared" si="1"/>
        <v>Jakarta</v>
      </c>
      <c r="E35" s="55">
        <v>24500000</v>
      </c>
    </row>
    <row r="36" spans="2:5" ht="15.75" customHeight="1" x14ac:dyDescent="0.25">
      <c r="B36" s="7" t="s">
        <v>191</v>
      </c>
      <c r="C36" s="149" t="str">
        <f t="shared" ref="C36:C53" si="3">VLOOKUP(B36,ALAMAT,2)</f>
        <v>Poltak Sipahutar</v>
      </c>
      <c r="D36" s="149" t="str">
        <f t="shared" ref="D36:D53" si="4">VLOOKUP(B36,ALAMAT,3)</f>
        <v>Jakarta</v>
      </c>
      <c r="E36" s="55">
        <v>45250000</v>
      </c>
    </row>
    <row r="37" spans="2:5" ht="15.75" customHeight="1" x14ac:dyDescent="0.25">
      <c r="B37" s="7" t="s">
        <v>208</v>
      </c>
      <c r="C37" s="149" t="str">
        <f t="shared" si="3"/>
        <v>Hedi Widodo</v>
      </c>
      <c r="D37" s="149" t="str">
        <f t="shared" si="4"/>
        <v>Jakarta</v>
      </c>
      <c r="E37" s="55">
        <v>22500000</v>
      </c>
    </row>
    <row r="38" spans="2:5" ht="15.75" customHeight="1" x14ac:dyDescent="0.25">
      <c r="B38" s="7" t="s">
        <v>203</v>
      </c>
      <c r="C38" s="149" t="str">
        <f t="shared" si="3"/>
        <v>Rudy Ardiansyah</v>
      </c>
      <c r="D38" s="149" t="str">
        <f t="shared" si="4"/>
        <v>Bandung</v>
      </c>
      <c r="E38" s="55">
        <v>19875000</v>
      </c>
    </row>
    <row r="39" spans="2:5" ht="15.75" customHeight="1" x14ac:dyDescent="0.25">
      <c r="B39" s="7" t="s">
        <v>201</v>
      </c>
      <c r="C39" s="149" t="str">
        <f t="shared" si="3"/>
        <v>Adi Alamsyah</v>
      </c>
      <c r="D39" s="149" t="str">
        <f t="shared" si="4"/>
        <v>Bogor</v>
      </c>
      <c r="E39" s="55">
        <v>25750000</v>
      </c>
    </row>
    <row r="40" spans="2:5" ht="15.75" customHeight="1" x14ac:dyDescent="0.25">
      <c r="B40" s="7" t="s">
        <v>199</v>
      </c>
      <c r="C40" s="149" t="str">
        <f t="shared" si="3"/>
        <v>Andi Marestio N</v>
      </c>
      <c r="D40" s="149" t="str">
        <f t="shared" si="4"/>
        <v>Bandung</v>
      </c>
      <c r="E40" s="55">
        <v>45250000</v>
      </c>
    </row>
    <row r="41" spans="2:5" ht="15.75" customHeight="1" x14ac:dyDescent="0.25">
      <c r="B41" s="7" t="s">
        <v>194</v>
      </c>
      <c r="C41" s="149" t="str">
        <f t="shared" si="3"/>
        <v>Agus Rahmanto</v>
      </c>
      <c r="D41" s="149" t="str">
        <f t="shared" si="4"/>
        <v>Bandung</v>
      </c>
      <c r="E41" s="55">
        <v>19580000</v>
      </c>
    </row>
    <row r="42" spans="2:5" ht="15.75" customHeight="1" x14ac:dyDescent="0.25">
      <c r="B42" s="7" t="s">
        <v>208</v>
      </c>
      <c r="C42" s="149" t="str">
        <f t="shared" si="3"/>
        <v>Hedi Widodo</v>
      </c>
      <c r="D42" s="149" t="str">
        <f t="shared" si="4"/>
        <v>Jakarta</v>
      </c>
      <c r="E42" s="55">
        <v>21500000</v>
      </c>
    </row>
    <row r="43" spans="2:5" ht="15.75" customHeight="1" x14ac:dyDescent="0.25">
      <c r="B43" s="7" t="s">
        <v>209</v>
      </c>
      <c r="C43" s="149" t="str">
        <f t="shared" si="3"/>
        <v>Mudhofir Azhari</v>
      </c>
      <c r="D43" s="149" t="str">
        <f t="shared" si="4"/>
        <v>Jakarta</v>
      </c>
      <c r="E43" s="55">
        <v>42500000</v>
      </c>
    </row>
    <row r="44" spans="2:5" ht="15.75" customHeight="1" x14ac:dyDescent="0.25">
      <c r="B44" s="7" t="s">
        <v>204</v>
      </c>
      <c r="C44" s="149" t="str">
        <f t="shared" si="3"/>
        <v>Reni Novita</v>
      </c>
      <c r="D44" s="149" t="str">
        <f t="shared" si="4"/>
        <v>Bogor</v>
      </c>
      <c r="E44" s="55">
        <v>45785000</v>
      </c>
    </row>
    <row r="45" spans="2:5" ht="15.75" customHeight="1" x14ac:dyDescent="0.25">
      <c r="B45" s="7" t="s">
        <v>209</v>
      </c>
      <c r="C45" s="149" t="str">
        <f t="shared" si="3"/>
        <v>Mudhofir Azhari</v>
      </c>
      <c r="D45" s="149" t="str">
        <f t="shared" si="4"/>
        <v>Jakarta</v>
      </c>
      <c r="E45" s="55">
        <v>21500000</v>
      </c>
    </row>
    <row r="46" spans="2:5" ht="15.75" customHeight="1" x14ac:dyDescent="0.25">
      <c r="B46" s="7" t="s">
        <v>206</v>
      </c>
      <c r="C46" s="149" t="str">
        <f t="shared" si="3"/>
        <v>Herlambang</v>
      </c>
      <c r="D46" s="149" t="str">
        <f t="shared" si="4"/>
        <v>Bandung</v>
      </c>
      <c r="E46" s="55">
        <v>24870000</v>
      </c>
    </row>
    <row r="47" spans="2:5" ht="15.75" customHeight="1" x14ac:dyDescent="0.25">
      <c r="B47" s="7" t="s">
        <v>208</v>
      </c>
      <c r="C47" s="149" t="str">
        <f t="shared" si="3"/>
        <v>Hedi Widodo</v>
      </c>
      <c r="D47" s="149" t="str">
        <f t="shared" si="4"/>
        <v>Jakarta</v>
      </c>
      <c r="E47" s="55">
        <v>12500000</v>
      </c>
    </row>
    <row r="48" spans="2:5" ht="15.75" customHeight="1" x14ac:dyDescent="0.25">
      <c r="B48" s="7" t="s">
        <v>195</v>
      </c>
      <c r="C48" s="149" t="str">
        <f t="shared" si="3"/>
        <v>Pitta Yohana</v>
      </c>
      <c r="D48" s="149" t="str">
        <f t="shared" si="4"/>
        <v>Jakarta</v>
      </c>
      <c r="E48" s="55">
        <v>3500000</v>
      </c>
    </row>
    <row r="49" spans="2:5" ht="15.75" customHeight="1" x14ac:dyDescent="0.25">
      <c r="B49" s="7" t="s">
        <v>194</v>
      </c>
      <c r="C49" s="149" t="str">
        <f t="shared" si="3"/>
        <v>Agus Rahmanto</v>
      </c>
      <c r="D49" s="149" t="str">
        <f t="shared" si="4"/>
        <v>Bandung</v>
      </c>
      <c r="E49" s="55">
        <v>48750000</v>
      </c>
    </row>
    <row r="50" spans="2:5" ht="15.75" customHeight="1" x14ac:dyDescent="0.25">
      <c r="B50" s="7" t="s">
        <v>203</v>
      </c>
      <c r="C50" s="149" t="str">
        <f t="shared" si="3"/>
        <v>Rudy Ardiansyah</v>
      </c>
      <c r="D50" s="149" t="str">
        <f t="shared" si="4"/>
        <v>Bandung</v>
      </c>
      <c r="E50" s="55">
        <v>52500000</v>
      </c>
    </row>
    <row r="51" spans="2:5" ht="15.75" customHeight="1" x14ac:dyDescent="0.25">
      <c r="B51" s="7" t="s">
        <v>209</v>
      </c>
      <c r="C51" s="149" t="str">
        <f t="shared" si="3"/>
        <v>Mudhofir Azhari</v>
      </c>
      <c r="D51" s="149" t="str">
        <f t="shared" si="4"/>
        <v>Jakarta</v>
      </c>
      <c r="E51" s="55">
        <v>6350000</v>
      </c>
    </row>
    <row r="52" spans="2:5" ht="15.75" customHeight="1" x14ac:dyDescent="0.25">
      <c r="B52" s="7" t="s">
        <v>199</v>
      </c>
      <c r="C52" s="149" t="str">
        <f t="shared" si="3"/>
        <v>Andi Marestio N</v>
      </c>
      <c r="D52" s="149" t="str">
        <f t="shared" si="4"/>
        <v>Bandung</v>
      </c>
      <c r="E52" s="55">
        <v>18750000</v>
      </c>
    </row>
    <row r="53" spans="2:5" ht="15.75" customHeight="1" x14ac:dyDescent="0.25">
      <c r="B53" s="162" t="s">
        <v>208</v>
      </c>
      <c r="C53" s="163" t="str">
        <f t="shared" si="3"/>
        <v>Hedi Widodo</v>
      </c>
      <c r="D53" s="163" t="str">
        <f t="shared" si="4"/>
        <v>Jakarta</v>
      </c>
      <c r="E53" s="59">
        <v>25450000</v>
      </c>
    </row>
    <row r="54" spans="2:5" x14ac:dyDescent="0.25">
      <c r="B54" s="299" t="s">
        <v>100</v>
      </c>
      <c r="C54" s="299"/>
      <c r="D54" s="299"/>
      <c r="E54" s="164">
        <f>SUM(E4:E53)</f>
        <v>1417589400</v>
      </c>
    </row>
    <row r="55" spans="2:5" ht="19.5" customHeight="1" x14ac:dyDescent="0.25"/>
  </sheetData>
  <mergeCells count="6">
    <mergeCell ref="G7:H7"/>
    <mergeCell ref="H24:J24"/>
    <mergeCell ref="G25:G26"/>
    <mergeCell ref="H25:J26"/>
    <mergeCell ref="B54:D54"/>
    <mergeCell ref="G8:J9"/>
  </mergeCells>
  <conditionalFormatting sqref="C4:C53">
    <cfRule type="cellIs" dxfId="9" priority="1" operator="equal">
      <formula>$I$6</formula>
    </cfRule>
    <cfRule type="cellIs" dxfId="8" priority="2" operator="equal">
      <formula>$I$5</formula>
    </cfRule>
    <cfRule type="cellIs" dxfId="7" priority="6" operator="equal">
      <formula>$I$4</formula>
    </cfRule>
  </conditionalFormatting>
  <conditionalFormatting sqref="I12:I21">
    <cfRule type="cellIs" dxfId="6" priority="3" operator="equal">
      <formula>$I$6</formula>
    </cfRule>
    <cfRule type="cellIs" dxfId="5" priority="4" operator="equal">
      <formula>$I$5</formula>
    </cfRule>
    <cfRule type="cellIs" dxfId="4" priority="5" operator="equal">
      <formula>$I$4</formula>
    </cfRule>
  </conditionalFormatting>
  <dataValidations disablePrompts="1" count="1">
    <dataValidation type="list" allowBlank="1" showInputMessage="1" showErrorMessage="1" sqref="B4:B53">
      <formula1>#REF!</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21" r:id="rId3" name="Scroll Bar 1">
              <controlPr defaultSize="0" autoPict="0">
                <anchor moveWithCells="1">
                  <from>
                    <xdr:col>7</xdr:col>
                    <xdr:colOff>95250</xdr:colOff>
                    <xdr:row>3</xdr:row>
                    <xdr:rowOff>19050</xdr:rowOff>
                  </from>
                  <to>
                    <xdr:col>7</xdr:col>
                    <xdr:colOff>581025</xdr:colOff>
                    <xdr:row>3</xdr:row>
                    <xdr:rowOff>180975</xdr:rowOff>
                  </to>
                </anchor>
              </controlPr>
            </control>
          </mc:Choice>
        </mc:AlternateContent>
        <mc:AlternateContent xmlns:mc="http://schemas.openxmlformats.org/markup-compatibility/2006">
          <mc:Choice Requires="x14">
            <control shapeId="30722" r:id="rId4" name="Scroll Bar 2">
              <controlPr defaultSize="0" autoPict="0">
                <anchor moveWithCells="1">
                  <from>
                    <xdr:col>7</xdr:col>
                    <xdr:colOff>95250</xdr:colOff>
                    <xdr:row>4</xdr:row>
                    <xdr:rowOff>9525</xdr:rowOff>
                  </from>
                  <to>
                    <xdr:col>7</xdr:col>
                    <xdr:colOff>581025</xdr:colOff>
                    <xdr:row>4</xdr:row>
                    <xdr:rowOff>171450</xdr:rowOff>
                  </to>
                </anchor>
              </controlPr>
            </control>
          </mc:Choice>
        </mc:AlternateContent>
        <mc:AlternateContent xmlns:mc="http://schemas.openxmlformats.org/markup-compatibility/2006">
          <mc:Choice Requires="x14">
            <control shapeId="30723" r:id="rId5" name="Scroll Bar 3">
              <controlPr defaultSize="0" autoPict="0">
                <anchor moveWithCells="1">
                  <from>
                    <xdr:col>7</xdr:col>
                    <xdr:colOff>95250</xdr:colOff>
                    <xdr:row>5</xdr:row>
                    <xdr:rowOff>9525</xdr:rowOff>
                  </from>
                  <to>
                    <xdr:col>7</xdr:col>
                    <xdr:colOff>581025</xdr:colOff>
                    <xdr:row>5</xdr:row>
                    <xdr:rowOff>171450</xdr:rowOff>
                  </to>
                </anchor>
              </controlPr>
            </control>
          </mc:Choice>
        </mc:AlternateContent>
      </controls>
    </mc:Choice>
  </mc:AlternateContent>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N55"/>
  <sheetViews>
    <sheetView showGridLines="0" workbookViewId="0">
      <selection activeCell="L6" sqref="L6"/>
    </sheetView>
  </sheetViews>
  <sheetFormatPr defaultRowHeight="15" x14ac:dyDescent="0.25"/>
  <cols>
    <col min="1" max="1" width="5.85546875" style="1" customWidth="1"/>
    <col min="2" max="2" width="8.5703125" style="1" customWidth="1"/>
    <col min="3" max="3" width="1.140625" style="1" customWidth="1"/>
    <col min="4" max="4" width="19.42578125" style="1" customWidth="1"/>
    <col min="5" max="5" width="11" style="1" customWidth="1"/>
    <col min="6" max="6" width="1.140625" style="1" customWidth="1"/>
    <col min="7" max="7" width="12.28515625" style="1" customWidth="1"/>
    <col min="8" max="8" width="15" style="1" customWidth="1"/>
    <col min="9" max="9" width="5.28515625" style="1" customWidth="1"/>
    <col min="10" max="10" width="11" style="1" customWidth="1"/>
    <col min="11" max="11" width="10.140625" style="1" customWidth="1"/>
    <col min="12" max="12" width="19.28515625" style="1" customWidth="1"/>
    <col min="13" max="13" width="13.7109375" style="1" customWidth="1"/>
    <col min="14" max="14" width="5.85546875" style="1" customWidth="1"/>
    <col min="15" max="16384" width="9.140625" style="1"/>
  </cols>
  <sheetData>
    <row r="1" spans="2:13" ht="19.5" customHeight="1" x14ac:dyDescent="0.25"/>
    <row r="2" spans="2:13" ht="18.75" x14ac:dyDescent="0.25">
      <c r="B2" s="2" t="s">
        <v>215</v>
      </c>
      <c r="C2" s="2"/>
    </row>
    <row r="3" spans="2:13" ht="15.75" customHeight="1" x14ac:dyDescent="0.25">
      <c r="B3" s="20" t="s">
        <v>188</v>
      </c>
      <c r="C3" s="305" t="s">
        <v>189</v>
      </c>
      <c r="D3" s="306"/>
      <c r="E3" s="147" t="s">
        <v>190</v>
      </c>
      <c r="F3" s="305" t="s">
        <v>218</v>
      </c>
      <c r="G3" s="306"/>
      <c r="H3" s="20" t="s">
        <v>61</v>
      </c>
      <c r="J3" s="4" t="s">
        <v>61</v>
      </c>
    </row>
    <row r="4" spans="2:13" ht="15.75" customHeight="1" x14ac:dyDescent="0.25">
      <c r="B4" s="7" t="s">
        <v>191</v>
      </c>
      <c r="C4" s="175" t="str">
        <f>IF(AND(D4=L$4,G4=L$5),"x","")</f>
        <v/>
      </c>
      <c r="D4" s="176" t="str">
        <f t="shared" ref="D4:D35" si="0">VLOOKUP(B4,ALAMAT,2)</f>
        <v>Poltak Sipahutar</v>
      </c>
      <c r="E4" s="149" t="str">
        <f>VLOOKUP(B4,ALAMAT,3)</f>
        <v>Jakarta</v>
      </c>
      <c r="F4" s="177" t="str">
        <f>IF(AND(D4=L$4,G4=L$5),"x","")</f>
        <v/>
      </c>
      <c r="G4" s="176" t="s">
        <v>219</v>
      </c>
      <c r="H4" s="55">
        <v>25800000</v>
      </c>
      <c r="J4" s="3" t="s">
        <v>193</v>
      </c>
      <c r="K4" s="150">
        <v>4</v>
      </c>
      <c r="L4" s="151" t="str">
        <f>VLOOKUP(K4,PELANGGAN,3)</f>
        <v>Pitta Yohana</v>
      </c>
    </row>
    <row r="5" spans="2:13" ht="15.75" customHeight="1" x14ac:dyDescent="0.25">
      <c r="B5" s="7" t="s">
        <v>194</v>
      </c>
      <c r="C5" s="175" t="str">
        <f t="shared" ref="C5:C53" si="1">IF(AND(D5=L$4,G5=L$5),"x","")</f>
        <v/>
      </c>
      <c r="D5" s="176" t="str">
        <f t="shared" si="0"/>
        <v>Agus Rahmanto</v>
      </c>
      <c r="E5" s="149" t="s">
        <v>197</v>
      </c>
      <c r="F5" s="178" t="str">
        <f t="shared" ref="F5:F53" si="2">IF(AND(D5=L$4,G5=L$5),"x","")</f>
        <v/>
      </c>
      <c r="G5" s="176" t="s">
        <v>98</v>
      </c>
      <c r="H5" s="55">
        <v>7500000</v>
      </c>
      <c r="J5" s="3" t="s">
        <v>218</v>
      </c>
      <c r="K5" s="171">
        <v>1</v>
      </c>
      <c r="L5" s="151" t="str">
        <f>IF(K5=1,L21,IF(K5=2,L22,L23))</f>
        <v>Selviany</v>
      </c>
    </row>
    <row r="6" spans="2:13" ht="15.75" customHeight="1" x14ac:dyDescent="0.25">
      <c r="B6" s="7" t="s">
        <v>195</v>
      </c>
      <c r="C6" s="175" t="str">
        <f t="shared" si="1"/>
        <v/>
      </c>
      <c r="D6" s="176" t="str">
        <f t="shared" si="0"/>
        <v>Pitta Yohana</v>
      </c>
      <c r="E6" s="149" t="s">
        <v>123</v>
      </c>
      <c r="F6" s="178" t="str">
        <f t="shared" si="2"/>
        <v/>
      </c>
      <c r="G6" s="176" t="s">
        <v>219</v>
      </c>
      <c r="H6" s="55">
        <v>12500000</v>
      </c>
      <c r="J6" s="179"/>
      <c r="K6" s="179" t="s">
        <v>217</v>
      </c>
      <c r="L6" s="180">
        <f>SUMIFS(TRANSAKSI,PEMBELI,L4,SALES,L5)</f>
        <v>21500000</v>
      </c>
    </row>
    <row r="7" spans="2:13" ht="15.75" customHeight="1" x14ac:dyDescent="0.25">
      <c r="B7" s="7" t="s">
        <v>194</v>
      </c>
      <c r="C7" s="175" t="str">
        <f t="shared" si="1"/>
        <v/>
      </c>
      <c r="D7" s="176" t="str">
        <f t="shared" si="0"/>
        <v>Agus Rahmanto</v>
      </c>
      <c r="E7" s="149" t="s">
        <v>197</v>
      </c>
      <c r="F7" s="178" t="str">
        <f t="shared" si="2"/>
        <v/>
      </c>
      <c r="G7" s="176" t="s">
        <v>219</v>
      </c>
      <c r="H7" s="55">
        <v>15785000</v>
      </c>
      <c r="J7" s="307" t="str">
        <f>"Artinya, transaksi penjualan kepada "&amp;L4&amp;" yang dilakukan oleh wiraniaga "&amp;L5&amp;" sejumlah Rp "&amp;TEXT(L6,"#.###,00")</f>
        <v>Artinya, transaksi penjualan kepada Pitta Yohana yang dilakukan oleh wiraniaga Selviany sejumlah Rp 21.500.000,00</v>
      </c>
      <c r="K7" s="307"/>
      <c r="L7" s="307"/>
      <c r="M7" s="181"/>
    </row>
    <row r="8" spans="2:13" ht="15.75" customHeight="1" x14ac:dyDescent="0.25">
      <c r="B8" s="7" t="s">
        <v>195</v>
      </c>
      <c r="C8" s="175" t="str">
        <f t="shared" si="1"/>
        <v>x</v>
      </c>
      <c r="D8" s="176" t="str">
        <f t="shared" si="0"/>
        <v>Pitta Yohana</v>
      </c>
      <c r="E8" s="149" t="s">
        <v>123</v>
      </c>
      <c r="F8" s="178" t="str">
        <f t="shared" si="2"/>
        <v>x</v>
      </c>
      <c r="G8" s="176" t="s">
        <v>126</v>
      </c>
      <c r="H8" s="55">
        <v>21500000</v>
      </c>
      <c r="J8" s="308"/>
      <c r="K8" s="308"/>
      <c r="L8" s="308"/>
      <c r="M8" s="181"/>
    </row>
    <row r="9" spans="2:13" ht="15.75" customHeight="1" x14ac:dyDescent="0.25">
      <c r="B9" s="7" t="s">
        <v>201</v>
      </c>
      <c r="C9" s="175" t="str">
        <f t="shared" si="1"/>
        <v/>
      </c>
      <c r="D9" s="176" t="str">
        <f t="shared" si="0"/>
        <v>Adi Alamsyah</v>
      </c>
      <c r="E9" s="149" t="s">
        <v>198</v>
      </c>
      <c r="F9" s="178" t="str">
        <f t="shared" si="2"/>
        <v/>
      </c>
      <c r="G9" s="176" t="s">
        <v>126</v>
      </c>
      <c r="H9" s="55">
        <v>4525000</v>
      </c>
      <c r="J9" s="308"/>
      <c r="K9" s="308"/>
      <c r="L9" s="308"/>
      <c r="M9" s="181"/>
    </row>
    <row r="10" spans="2:13" ht="15.75" customHeight="1" x14ac:dyDescent="0.25">
      <c r="B10" s="7" t="s">
        <v>199</v>
      </c>
      <c r="C10" s="175" t="str">
        <f t="shared" si="1"/>
        <v/>
      </c>
      <c r="D10" s="176" t="str">
        <f t="shared" si="0"/>
        <v>Andi Marestio N</v>
      </c>
      <c r="E10" s="149" t="s">
        <v>197</v>
      </c>
      <c r="F10" s="178" t="str">
        <f t="shared" si="2"/>
        <v/>
      </c>
      <c r="G10" s="176" t="s">
        <v>126</v>
      </c>
      <c r="H10" s="55">
        <v>5650000</v>
      </c>
      <c r="J10" s="181"/>
      <c r="K10" s="181"/>
      <c r="L10" s="181"/>
    </row>
    <row r="11" spans="2:13" ht="15.75" customHeight="1" x14ac:dyDescent="0.25">
      <c r="B11" s="7" t="s">
        <v>203</v>
      </c>
      <c r="C11" s="175" t="str">
        <f t="shared" si="1"/>
        <v/>
      </c>
      <c r="D11" s="176" t="str">
        <f t="shared" si="0"/>
        <v>Rudy Ardiansyah</v>
      </c>
      <c r="E11" s="149" t="s">
        <v>197</v>
      </c>
      <c r="F11" s="178" t="str">
        <f t="shared" si="2"/>
        <v/>
      </c>
      <c r="G11" s="176" t="s">
        <v>219</v>
      </c>
      <c r="H11" s="55">
        <v>7850000</v>
      </c>
      <c r="K11" s="4" t="s">
        <v>61</v>
      </c>
    </row>
    <row r="12" spans="2:13" ht="15.75" customHeight="1" x14ac:dyDescent="0.25">
      <c r="B12" s="7" t="s">
        <v>206</v>
      </c>
      <c r="C12" s="175" t="str">
        <f t="shared" si="1"/>
        <v/>
      </c>
      <c r="D12" s="176" t="str">
        <f t="shared" si="0"/>
        <v>Herlambang</v>
      </c>
      <c r="E12" s="149" t="s">
        <v>197</v>
      </c>
      <c r="F12" s="178" t="str">
        <f t="shared" si="2"/>
        <v/>
      </c>
      <c r="G12" s="176" t="s">
        <v>98</v>
      </c>
      <c r="H12" s="55">
        <v>9258000</v>
      </c>
      <c r="K12" s="156"/>
      <c r="L12" s="3" t="str">
        <f>L4</f>
        <v>Pitta Yohana</v>
      </c>
      <c r="M12" s="157">
        <f>SUMIF(D$4:D$53,L12,H$4:H$53)</f>
        <v>98775000</v>
      </c>
    </row>
    <row r="13" spans="2:13" ht="15.75" customHeight="1" x14ac:dyDescent="0.25">
      <c r="B13" s="7" t="s">
        <v>191</v>
      </c>
      <c r="C13" s="175" t="str">
        <f t="shared" si="1"/>
        <v/>
      </c>
      <c r="D13" s="176" t="str">
        <f t="shared" si="0"/>
        <v>Poltak Sipahutar</v>
      </c>
      <c r="E13" s="149" t="s">
        <v>123</v>
      </c>
      <c r="F13" s="178" t="str">
        <f t="shared" si="2"/>
        <v/>
      </c>
      <c r="G13" s="176" t="s">
        <v>98</v>
      </c>
      <c r="H13" s="55">
        <v>2587500</v>
      </c>
      <c r="K13" s="182" t="s">
        <v>220</v>
      </c>
    </row>
    <row r="14" spans="2:13" ht="15.75" customHeight="1" x14ac:dyDescent="0.25">
      <c r="B14" s="7" t="s">
        <v>208</v>
      </c>
      <c r="C14" s="175" t="str">
        <f t="shared" si="1"/>
        <v/>
      </c>
      <c r="D14" s="176" t="str">
        <f t="shared" si="0"/>
        <v>Hedi Widodo</v>
      </c>
      <c r="E14" s="149" t="s">
        <v>123</v>
      </c>
      <c r="F14" s="178" t="str">
        <f t="shared" si="2"/>
        <v/>
      </c>
      <c r="G14" s="176" t="s">
        <v>219</v>
      </c>
      <c r="H14" s="55">
        <v>5890000</v>
      </c>
      <c r="K14" s="268" t="s">
        <v>218</v>
      </c>
      <c r="L14" s="3" t="str">
        <f>L21</f>
        <v>Selviany</v>
      </c>
      <c r="M14" s="157">
        <f>SUMIFS(TRANSAKSI,PEMBELI,L$4,SALES,L14)</f>
        <v>21500000</v>
      </c>
    </row>
    <row r="15" spans="2:13" ht="15.75" customHeight="1" x14ac:dyDescent="0.25">
      <c r="B15" s="7" t="s">
        <v>191</v>
      </c>
      <c r="C15" s="175" t="str">
        <f t="shared" si="1"/>
        <v/>
      </c>
      <c r="D15" s="176" t="str">
        <f t="shared" si="0"/>
        <v>Poltak Sipahutar</v>
      </c>
      <c r="E15" s="149" t="s">
        <v>123</v>
      </c>
      <c r="F15" s="178" t="str">
        <f t="shared" si="2"/>
        <v/>
      </c>
      <c r="G15" s="176" t="s">
        <v>126</v>
      </c>
      <c r="H15" s="55">
        <v>14500000</v>
      </c>
      <c r="L15" s="3" t="str">
        <f>L22</f>
        <v>Hermawan</v>
      </c>
      <c r="M15" s="157">
        <f>SUMIFS(TRANSAKSI,PEMBELI,L$4,SALES,L15)</f>
        <v>19525000</v>
      </c>
    </row>
    <row r="16" spans="2:13" ht="15.75" customHeight="1" x14ac:dyDescent="0.25">
      <c r="B16" s="7" t="s">
        <v>204</v>
      </c>
      <c r="C16" s="175" t="str">
        <f t="shared" si="1"/>
        <v/>
      </c>
      <c r="D16" s="176" t="str">
        <f t="shared" si="0"/>
        <v>Reni Novita</v>
      </c>
      <c r="E16" s="149" t="s">
        <v>198</v>
      </c>
      <c r="F16" s="178" t="str">
        <f t="shared" si="2"/>
        <v/>
      </c>
      <c r="G16" s="176" t="s">
        <v>98</v>
      </c>
      <c r="H16" s="55">
        <v>25878900</v>
      </c>
      <c r="L16" s="75" t="str">
        <f>L23</f>
        <v>Titiek</v>
      </c>
      <c r="M16" s="183">
        <f>SUMIFS(TRANSAKSI,PEMBELI,L$4,SALES,L16)</f>
        <v>57750000</v>
      </c>
    </row>
    <row r="17" spans="2:14" ht="15.75" customHeight="1" x14ac:dyDescent="0.25">
      <c r="B17" s="7" t="s">
        <v>201</v>
      </c>
      <c r="C17" s="175" t="str">
        <f t="shared" si="1"/>
        <v/>
      </c>
      <c r="D17" s="176" t="str">
        <f t="shared" si="0"/>
        <v>Adi Alamsyah</v>
      </c>
      <c r="E17" s="149" t="s">
        <v>198</v>
      </c>
      <c r="F17" s="178" t="str">
        <f t="shared" si="2"/>
        <v/>
      </c>
      <c r="G17" s="176" t="s">
        <v>219</v>
      </c>
      <c r="H17" s="55">
        <v>25780000</v>
      </c>
      <c r="L17" s="184" t="s">
        <v>100</v>
      </c>
      <c r="M17" s="185">
        <f>SUM(M14:M16)</f>
        <v>98775000</v>
      </c>
    </row>
    <row r="18" spans="2:14" ht="15.75" customHeight="1" x14ac:dyDescent="0.25">
      <c r="B18" s="7" t="s">
        <v>194</v>
      </c>
      <c r="C18" s="175" t="str">
        <f t="shared" si="1"/>
        <v/>
      </c>
      <c r="D18" s="176" t="str">
        <f t="shared" si="0"/>
        <v>Agus Rahmanto</v>
      </c>
      <c r="E18" s="149" t="s">
        <v>197</v>
      </c>
      <c r="F18" s="178" t="str">
        <f t="shared" si="2"/>
        <v/>
      </c>
      <c r="G18" s="176" t="s">
        <v>98</v>
      </c>
      <c r="H18" s="55">
        <v>21500000</v>
      </c>
    </row>
    <row r="19" spans="2:14" ht="15.75" customHeight="1" x14ac:dyDescent="0.25">
      <c r="B19" s="7" t="s">
        <v>209</v>
      </c>
      <c r="C19" s="175" t="str">
        <f t="shared" si="1"/>
        <v/>
      </c>
      <c r="D19" s="176" t="str">
        <f t="shared" si="0"/>
        <v>Mudhofir Azhari</v>
      </c>
      <c r="E19" s="149" t="s">
        <v>123</v>
      </c>
      <c r="F19" s="178" t="str">
        <f t="shared" si="2"/>
        <v/>
      </c>
      <c r="G19" s="176" t="s">
        <v>98</v>
      </c>
      <c r="H19" s="55">
        <v>24500000</v>
      </c>
      <c r="J19" s="259"/>
      <c r="K19" s="260"/>
      <c r="L19" s="260"/>
      <c r="M19" s="260"/>
      <c r="N19" s="260"/>
    </row>
    <row r="20" spans="2:14" ht="15.75" customHeight="1" x14ac:dyDescent="0.25">
      <c r="B20" s="7" t="s">
        <v>191</v>
      </c>
      <c r="C20" s="175" t="str">
        <f t="shared" si="1"/>
        <v/>
      </c>
      <c r="D20" s="176" t="str">
        <f t="shared" si="0"/>
        <v>Poltak Sipahutar</v>
      </c>
      <c r="E20" s="149" t="s">
        <v>123</v>
      </c>
      <c r="F20" s="178" t="str">
        <f t="shared" si="2"/>
        <v/>
      </c>
      <c r="G20" s="176" t="s">
        <v>126</v>
      </c>
      <c r="H20" s="55">
        <v>20000000</v>
      </c>
      <c r="J20" s="261"/>
      <c r="K20" s="262"/>
      <c r="L20" s="257" t="s">
        <v>351</v>
      </c>
      <c r="M20" s="262"/>
      <c r="N20" s="260"/>
    </row>
    <row r="21" spans="2:14" ht="15.75" customHeight="1" x14ac:dyDescent="0.25">
      <c r="B21" s="7" t="s">
        <v>195</v>
      </c>
      <c r="C21" s="175" t="str">
        <f t="shared" si="1"/>
        <v/>
      </c>
      <c r="D21" s="176" t="str">
        <f t="shared" si="0"/>
        <v>Pitta Yohana</v>
      </c>
      <c r="E21" s="149" t="s">
        <v>123</v>
      </c>
      <c r="F21" s="178" t="str">
        <f t="shared" si="2"/>
        <v/>
      </c>
      <c r="G21" s="176" t="s">
        <v>98</v>
      </c>
      <c r="H21" s="55">
        <v>19525000</v>
      </c>
      <c r="J21" s="263"/>
      <c r="K21" s="264"/>
      <c r="L21" s="16" t="s">
        <v>126</v>
      </c>
      <c r="M21" s="265"/>
      <c r="N21" s="260"/>
    </row>
    <row r="22" spans="2:14" ht="15.75" customHeight="1" x14ac:dyDescent="0.25">
      <c r="B22" s="7" t="s">
        <v>204</v>
      </c>
      <c r="C22" s="175" t="str">
        <f t="shared" si="1"/>
        <v/>
      </c>
      <c r="D22" s="176" t="str">
        <f t="shared" si="0"/>
        <v>Reni Novita</v>
      </c>
      <c r="E22" s="149" t="s">
        <v>198</v>
      </c>
      <c r="F22" s="178" t="str">
        <f t="shared" si="2"/>
        <v/>
      </c>
      <c r="G22" s="176" t="s">
        <v>219</v>
      </c>
      <c r="H22" s="55">
        <v>23650000</v>
      </c>
      <c r="J22" s="263"/>
      <c r="K22" s="264"/>
      <c r="L22" s="16" t="s">
        <v>98</v>
      </c>
      <c r="M22" s="265"/>
      <c r="N22" s="260"/>
    </row>
    <row r="23" spans="2:14" ht="15.75" customHeight="1" x14ac:dyDescent="0.25">
      <c r="B23" s="7" t="s">
        <v>199</v>
      </c>
      <c r="C23" s="175" t="str">
        <f t="shared" si="1"/>
        <v/>
      </c>
      <c r="D23" s="176" t="str">
        <f t="shared" si="0"/>
        <v>Andi Marestio N</v>
      </c>
      <c r="E23" s="149" t="s">
        <v>197</v>
      </c>
      <c r="F23" s="178" t="str">
        <f t="shared" si="2"/>
        <v/>
      </c>
      <c r="G23" s="176" t="s">
        <v>98</v>
      </c>
      <c r="H23" s="55">
        <v>21500000</v>
      </c>
      <c r="J23" s="263"/>
      <c r="K23" s="264"/>
      <c r="L23" s="16" t="s">
        <v>219</v>
      </c>
      <c r="M23" s="265"/>
      <c r="N23" s="260"/>
    </row>
    <row r="24" spans="2:14" ht="15.75" customHeight="1" x14ac:dyDescent="0.25">
      <c r="B24" s="7" t="s">
        <v>206</v>
      </c>
      <c r="C24" s="175" t="str">
        <f t="shared" si="1"/>
        <v/>
      </c>
      <c r="D24" s="176" t="str">
        <f t="shared" si="0"/>
        <v>Herlambang</v>
      </c>
      <c r="E24" s="149" t="s">
        <v>197</v>
      </c>
      <c r="F24" s="178" t="str">
        <f t="shared" si="2"/>
        <v/>
      </c>
      <c r="G24" s="176" t="s">
        <v>126</v>
      </c>
      <c r="H24" s="55">
        <v>12500000</v>
      </c>
      <c r="J24" s="260"/>
      <c r="K24" s="260"/>
      <c r="L24" s="260"/>
      <c r="M24" s="260"/>
      <c r="N24" s="260"/>
    </row>
    <row r="25" spans="2:14" ht="15.75" customHeight="1" x14ac:dyDescent="0.25">
      <c r="B25" s="7" t="s">
        <v>194</v>
      </c>
      <c r="C25" s="175" t="str">
        <f t="shared" si="1"/>
        <v/>
      </c>
      <c r="D25" s="176" t="str">
        <f t="shared" si="0"/>
        <v>Agus Rahmanto</v>
      </c>
      <c r="E25" s="149" t="s">
        <v>197</v>
      </c>
      <c r="F25" s="178" t="str">
        <f t="shared" si="2"/>
        <v/>
      </c>
      <c r="G25" s="176" t="s">
        <v>126</v>
      </c>
      <c r="H25" s="55">
        <v>21850000</v>
      </c>
      <c r="J25" s="260"/>
      <c r="K25" s="260"/>
      <c r="L25" s="260"/>
      <c r="M25" s="260"/>
      <c r="N25" s="260"/>
    </row>
    <row r="26" spans="2:14" ht="15.75" customHeight="1" x14ac:dyDescent="0.25">
      <c r="B26" s="7" t="s">
        <v>206</v>
      </c>
      <c r="C26" s="175" t="str">
        <f t="shared" si="1"/>
        <v/>
      </c>
      <c r="D26" s="176" t="str">
        <f t="shared" si="0"/>
        <v>Herlambang</v>
      </c>
      <c r="E26" s="149" t="s">
        <v>197</v>
      </c>
      <c r="F26" s="178" t="str">
        <f t="shared" si="2"/>
        <v/>
      </c>
      <c r="G26" s="176" t="s">
        <v>126</v>
      </c>
      <c r="H26" s="55">
        <v>42500000</v>
      </c>
      <c r="J26" s="260"/>
      <c r="K26" s="260"/>
      <c r="L26" s="260"/>
      <c r="M26" s="260"/>
      <c r="N26" s="260"/>
    </row>
    <row r="27" spans="2:14" ht="15.75" customHeight="1" x14ac:dyDescent="0.25">
      <c r="B27" s="7" t="s">
        <v>195</v>
      </c>
      <c r="C27" s="175" t="str">
        <f t="shared" si="1"/>
        <v/>
      </c>
      <c r="D27" s="176" t="str">
        <f t="shared" si="0"/>
        <v>Pitta Yohana</v>
      </c>
      <c r="E27" s="149" t="s">
        <v>123</v>
      </c>
      <c r="F27" s="178" t="str">
        <f t="shared" si="2"/>
        <v/>
      </c>
      <c r="G27" s="176" t="s">
        <v>219</v>
      </c>
      <c r="H27" s="55">
        <v>25000000</v>
      </c>
      <c r="J27" s="266"/>
      <c r="K27" s="266"/>
      <c r="L27" s="266"/>
      <c r="M27" s="266"/>
      <c r="N27" s="260"/>
    </row>
    <row r="28" spans="2:14" ht="15.75" customHeight="1" x14ac:dyDescent="0.25">
      <c r="B28" s="7" t="s">
        <v>201</v>
      </c>
      <c r="C28" s="175" t="str">
        <f t="shared" si="1"/>
        <v/>
      </c>
      <c r="D28" s="176" t="str">
        <f t="shared" si="0"/>
        <v>Adi Alamsyah</v>
      </c>
      <c r="E28" s="149" t="s">
        <v>198</v>
      </c>
      <c r="F28" s="178" t="str">
        <f t="shared" si="2"/>
        <v/>
      </c>
      <c r="G28" s="176" t="s">
        <v>126</v>
      </c>
      <c r="H28" s="55">
        <v>24500000</v>
      </c>
      <c r="J28" s="267"/>
      <c r="K28" s="266"/>
      <c r="L28" s="266"/>
      <c r="M28" s="266"/>
      <c r="N28" s="260"/>
    </row>
    <row r="29" spans="2:14" ht="15.75" customHeight="1" x14ac:dyDescent="0.25">
      <c r="B29" s="7" t="s">
        <v>204</v>
      </c>
      <c r="C29" s="175" t="str">
        <f t="shared" si="1"/>
        <v/>
      </c>
      <c r="D29" s="176" t="str">
        <f t="shared" si="0"/>
        <v>Reni Novita</v>
      </c>
      <c r="E29" s="149" t="s">
        <v>198</v>
      </c>
      <c r="F29" s="178" t="str">
        <f t="shared" si="2"/>
        <v/>
      </c>
      <c r="G29" s="176" t="s">
        <v>126</v>
      </c>
      <c r="H29" s="55">
        <v>165000000</v>
      </c>
      <c r="J29" s="186"/>
      <c r="K29" s="187"/>
      <c r="L29" s="187"/>
      <c r="M29" s="187"/>
    </row>
    <row r="30" spans="2:14" ht="15.75" customHeight="1" x14ac:dyDescent="0.25">
      <c r="B30" s="7" t="s">
        <v>209</v>
      </c>
      <c r="C30" s="175" t="str">
        <f t="shared" si="1"/>
        <v/>
      </c>
      <c r="D30" s="176" t="str">
        <f t="shared" si="0"/>
        <v>Mudhofir Azhari</v>
      </c>
      <c r="E30" s="149" t="s">
        <v>123</v>
      </c>
      <c r="F30" s="178" t="str">
        <f t="shared" si="2"/>
        <v/>
      </c>
      <c r="G30" s="176" t="s">
        <v>98</v>
      </c>
      <c r="H30" s="55">
        <v>125400000</v>
      </c>
      <c r="J30" s="172"/>
      <c r="K30" s="188"/>
      <c r="L30" s="174"/>
      <c r="M30" s="174"/>
    </row>
    <row r="31" spans="2:14" ht="15.75" customHeight="1" x14ac:dyDescent="0.25">
      <c r="B31" s="7" t="s">
        <v>195</v>
      </c>
      <c r="C31" s="175" t="str">
        <f t="shared" si="1"/>
        <v/>
      </c>
      <c r="D31" s="176" t="str">
        <f t="shared" si="0"/>
        <v>Pitta Yohana</v>
      </c>
      <c r="E31" s="149" t="s">
        <v>123</v>
      </c>
      <c r="F31" s="178" t="str">
        <f t="shared" si="2"/>
        <v/>
      </c>
      <c r="G31" s="176" t="s">
        <v>219</v>
      </c>
      <c r="H31" s="55">
        <v>16750000</v>
      </c>
      <c r="J31" s="172"/>
      <c r="K31" s="173"/>
      <c r="L31" s="174"/>
      <c r="M31" s="174"/>
    </row>
    <row r="32" spans="2:14" ht="15.75" customHeight="1" x14ac:dyDescent="0.25">
      <c r="B32" s="7" t="s">
        <v>203</v>
      </c>
      <c r="C32" s="175" t="str">
        <f t="shared" si="1"/>
        <v/>
      </c>
      <c r="D32" s="176" t="str">
        <f t="shared" si="0"/>
        <v>Rudy Ardiansyah</v>
      </c>
      <c r="E32" s="149" t="s">
        <v>197</v>
      </c>
      <c r="F32" s="178" t="str">
        <f t="shared" si="2"/>
        <v/>
      </c>
      <c r="G32" s="176" t="s">
        <v>98</v>
      </c>
      <c r="H32" s="55">
        <v>45250000</v>
      </c>
      <c r="J32" s="172"/>
      <c r="K32" s="173"/>
      <c r="L32" s="174"/>
      <c r="M32" s="174"/>
    </row>
    <row r="33" spans="2:8" ht="15.75" customHeight="1" x14ac:dyDescent="0.25">
      <c r="B33" s="7" t="s">
        <v>208</v>
      </c>
      <c r="C33" s="175" t="str">
        <f t="shared" si="1"/>
        <v/>
      </c>
      <c r="D33" s="176" t="str">
        <f t="shared" si="0"/>
        <v>Hedi Widodo</v>
      </c>
      <c r="E33" s="149" t="s">
        <v>123</v>
      </c>
      <c r="F33" s="178" t="str">
        <f t="shared" si="2"/>
        <v/>
      </c>
      <c r="G33" s="176" t="s">
        <v>126</v>
      </c>
      <c r="H33" s="55">
        <v>75000000</v>
      </c>
    </row>
    <row r="34" spans="2:8" ht="15.75" customHeight="1" x14ac:dyDescent="0.25">
      <c r="B34" s="7" t="s">
        <v>201</v>
      </c>
      <c r="C34" s="175" t="str">
        <f t="shared" si="1"/>
        <v/>
      </c>
      <c r="D34" s="176" t="str">
        <f t="shared" si="0"/>
        <v>Adi Alamsyah</v>
      </c>
      <c r="E34" s="149" t="s">
        <v>198</v>
      </c>
      <c r="F34" s="178" t="str">
        <f t="shared" si="2"/>
        <v/>
      </c>
      <c r="G34" s="176" t="s">
        <v>98</v>
      </c>
      <c r="H34" s="55">
        <v>21500000</v>
      </c>
    </row>
    <row r="35" spans="2:8" ht="15.75" customHeight="1" x14ac:dyDescent="0.25">
      <c r="B35" s="7" t="s">
        <v>209</v>
      </c>
      <c r="C35" s="175" t="str">
        <f t="shared" si="1"/>
        <v/>
      </c>
      <c r="D35" s="176" t="str">
        <f t="shared" si="0"/>
        <v>Mudhofir Azhari</v>
      </c>
      <c r="E35" s="149" t="s">
        <v>123</v>
      </c>
      <c r="F35" s="178" t="str">
        <f t="shared" si="2"/>
        <v/>
      </c>
      <c r="G35" s="176" t="s">
        <v>219</v>
      </c>
      <c r="H35" s="55">
        <v>24500000</v>
      </c>
    </row>
    <row r="36" spans="2:8" ht="15.75" customHeight="1" x14ac:dyDescent="0.25">
      <c r="B36" s="7" t="s">
        <v>191</v>
      </c>
      <c r="C36" s="175" t="str">
        <f t="shared" si="1"/>
        <v/>
      </c>
      <c r="D36" s="176" t="str">
        <f t="shared" ref="D36:D53" si="3">VLOOKUP(B36,ALAMAT,2)</f>
        <v>Poltak Sipahutar</v>
      </c>
      <c r="E36" s="149" t="s">
        <v>123</v>
      </c>
      <c r="F36" s="178" t="str">
        <f t="shared" si="2"/>
        <v/>
      </c>
      <c r="G36" s="176" t="s">
        <v>126</v>
      </c>
      <c r="H36" s="55">
        <v>45250000</v>
      </c>
    </row>
    <row r="37" spans="2:8" ht="15.75" customHeight="1" x14ac:dyDescent="0.25">
      <c r="B37" s="7" t="s">
        <v>208</v>
      </c>
      <c r="C37" s="175" t="str">
        <f t="shared" si="1"/>
        <v/>
      </c>
      <c r="D37" s="176" t="str">
        <f t="shared" si="3"/>
        <v>Hedi Widodo</v>
      </c>
      <c r="E37" s="149" t="s">
        <v>123</v>
      </c>
      <c r="F37" s="178" t="str">
        <f t="shared" si="2"/>
        <v/>
      </c>
      <c r="G37" s="176" t="s">
        <v>219</v>
      </c>
      <c r="H37" s="55">
        <v>22500000</v>
      </c>
    </row>
    <row r="38" spans="2:8" ht="15.75" customHeight="1" x14ac:dyDescent="0.25">
      <c r="B38" s="7" t="s">
        <v>203</v>
      </c>
      <c r="C38" s="175" t="str">
        <f t="shared" si="1"/>
        <v/>
      </c>
      <c r="D38" s="176" t="str">
        <f t="shared" si="3"/>
        <v>Rudy Ardiansyah</v>
      </c>
      <c r="E38" s="149" t="s">
        <v>197</v>
      </c>
      <c r="F38" s="178" t="str">
        <f t="shared" si="2"/>
        <v/>
      </c>
      <c r="G38" s="176" t="s">
        <v>126</v>
      </c>
      <c r="H38" s="55">
        <v>19875000</v>
      </c>
    </row>
    <row r="39" spans="2:8" ht="15.75" customHeight="1" x14ac:dyDescent="0.25">
      <c r="B39" s="7" t="s">
        <v>201</v>
      </c>
      <c r="C39" s="175" t="str">
        <f t="shared" si="1"/>
        <v/>
      </c>
      <c r="D39" s="176" t="str">
        <f t="shared" si="3"/>
        <v>Adi Alamsyah</v>
      </c>
      <c r="E39" s="149" t="s">
        <v>198</v>
      </c>
      <c r="F39" s="178" t="str">
        <f t="shared" si="2"/>
        <v/>
      </c>
      <c r="G39" s="176" t="s">
        <v>219</v>
      </c>
      <c r="H39" s="55">
        <v>25750000</v>
      </c>
    </row>
    <row r="40" spans="2:8" ht="15.75" customHeight="1" x14ac:dyDescent="0.25">
      <c r="B40" s="7" t="s">
        <v>199</v>
      </c>
      <c r="C40" s="175" t="str">
        <f t="shared" si="1"/>
        <v/>
      </c>
      <c r="D40" s="176" t="str">
        <f t="shared" si="3"/>
        <v>Andi Marestio N</v>
      </c>
      <c r="E40" s="149" t="s">
        <v>197</v>
      </c>
      <c r="F40" s="178" t="str">
        <f t="shared" si="2"/>
        <v/>
      </c>
      <c r="G40" s="176" t="s">
        <v>219</v>
      </c>
      <c r="H40" s="55">
        <v>45250000</v>
      </c>
    </row>
    <row r="41" spans="2:8" ht="15.75" customHeight="1" x14ac:dyDescent="0.25">
      <c r="B41" s="7" t="s">
        <v>194</v>
      </c>
      <c r="C41" s="175" t="str">
        <f t="shared" si="1"/>
        <v/>
      </c>
      <c r="D41" s="176" t="str">
        <f t="shared" si="3"/>
        <v>Agus Rahmanto</v>
      </c>
      <c r="E41" s="149" t="s">
        <v>197</v>
      </c>
      <c r="F41" s="178" t="str">
        <f t="shared" si="2"/>
        <v/>
      </c>
      <c r="G41" s="176" t="s">
        <v>98</v>
      </c>
      <c r="H41" s="55">
        <v>19580000</v>
      </c>
    </row>
    <row r="42" spans="2:8" ht="15.75" customHeight="1" x14ac:dyDescent="0.25">
      <c r="B42" s="7" t="s">
        <v>208</v>
      </c>
      <c r="C42" s="175" t="str">
        <f t="shared" si="1"/>
        <v/>
      </c>
      <c r="D42" s="176" t="str">
        <f t="shared" si="3"/>
        <v>Hedi Widodo</v>
      </c>
      <c r="E42" s="149" t="s">
        <v>123</v>
      </c>
      <c r="F42" s="178" t="str">
        <f t="shared" si="2"/>
        <v/>
      </c>
      <c r="G42" s="176" t="s">
        <v>126</v>
      </c>
      <c r="H42" s="55">
        <v>21500000</v>
      </c>
    </row>
    <row r="43" spans="2:8" ht="15.75" customHeight="1" x14ac:dyDescent="0.25">
      <c r="B43" s="7" t="s">
        <v>209</v>
      </c>
      <c r="C43" s="175" t="str">
        <f t="shared" si="1"/>
        <v/>
      </c>
      <c r="D43" s="176" t="str">
        <f t="shared" si="3"/>
        <v>Mudhofir Azhari</v>
      </c>
      <c r="E43" s="149" t="s">
        <v>123</v>
      </c>
      <c r="F43" s="178" t="str">
        <f t="shared" si="2"/>
        <v/>
      </c>
      <c r="G43" s="176" t="s">
        <v>98</v>
      </c>
      <c r="H43" s="55">
        <v>42500000</v>
      </c>
    </row>
    <row r="44" spans="2:8" ht="15.75" customHeight="1" x14ac:dyDescent="0.25">
      <c r="B44" s="7" t="s">
        <v>204</v>
      </c>
      <c r="C44" s="175" t="str">
        <f t="shared" si="1"/>
        <v/>
      </c>
      <c r="D44" s="176" t="str">
        <f t="shared" si="3"/>
        <v>Reni Novita</v>
      </c>
      <c r="E44" s="149" t="s">
        <v>198</v>
      </c>
      <c r="F44" s="178" t="str">
        <f t="shared" si="2"/>
        <v/>
      </c>
      <c r="G44" s="176" t="s">
        <v>219</v>
      </c>
      <c r="H44" s="55">
        <v>45785000</v>
      </c>
    </row>
    <row r="45" spans="2:8" ht="15.75" customHeight="1" x14ac:dyDescent="0.25">
      <c r="B45" s="7" t="s">
        <v>209</v>
      </c>
      <c r="C45" s="175" t="str">
        <f t="shared" si="1"/>
        <v/>
      </c>
      <c r="D45" s="176" t="str">
        <f t="shared" si="3"/>
        <v>Mudhofir Azhari</v>
      </c>
      <c r="E45" s="149" t="s">
        <v>123</v>
      </c>
      <c r="F45" s="178" t="str">
        <f t="shared" si="2"/>
        <v/>
      </c>
      <c r="G45" s="176" t="s">
        <v>219</v>
      </c>
      <c r="H45" s="55">
        <v>21500000</v>
      </c>
    </row>
    <row r="46" spans="2:8" ht="15.75" customHeight="1" x14ac:dyDescent="0.25">
      <c r="B46" s="7" t="s">
        <v>206</v>
      </c>
      <c r="C46" s="175" t="str">
        <f t="shared" si="1"/>
        <v/>
      </c>
      <c r="D46" s="176" t="str">
        <f t="shared" si="3"/>
        <v>Herlambang</v>
      </c>
      <c r="E46" s="149" t="s">
        <v>197</v>
      </c>
      <c r="F46" s="178" t="str">
        <f t="shared" si="2"/>
        <v/>
      </c>
      <c r="G46" s="176" t="s">
        <v>126</v>
      </c>
      <c r="H46" s="55">
        <v>24870000</v>
      </c>
    </row>
    <row r="47" spans="2:8" ht="15.75" customHeight="1" x14ac:dyDescent="0.25">
      <c r="B47" s="7" t="s">
        <v>208</v>
      </c>
      <c r="C47" s="175" t="str">
        <f t="shared" si="1"/>
        <v/>
      </c>
      <c r="D47" s="176" t="str">
        <f t="shared" si="3"/>
        <v>Hedi Widodo</v>
      </c>
      <c r="E47" s="149" t="s">
        <v>123</v>
      </c>
      <c r="F47" s="178" t="str">
        <f t="shared" si="2"/>
        <v/>
      </c>
      <c r="G47" s="176" t="s">
        <v>98</v>
      </c>
      <c r="H47" s="55">
        <v>12500000</v>
      </c>
    </row>
    <row r="48" spans="2:8" ht="15.75" customHeight="1" x14ac:dyDescent="0.25">
      <c r="B48" s="7" t="s">
        <v>195</v>
      </c>
      <c r="C48" s="175" t="str">
        <f t="shared" si="1"/>
        <v/>
      </c>
      <c r="D48" s="176" t="str">
        <f t="shared" si="3"/>
        <v>Pitta Yohana</v>
      </c>
      <c r="E48" s="149" t="s">
        <v>123</v>
      </c>
      <c r="F48" s="178" t="str">
        <f t="shared" si="2"/>
        <v/>
      </c>
      <c r="G48" s="176" t="s">
        <v>219</v>
      </c>
      <c r="H48" s="55">
        <v>3500000</v>
      </c>
    </row>
    <row r="49" spans="2:8" ht="15.75" customHeight="1" x14ac:dyDescent="0.25">
      <c r="B49" s="7" t="s">
        <v>194</v>
      </c>
      <c r="C49" s="175" t="str">
        <f t="shared" si="1"/>
        <v/>
      </c>
      <c r="D49" s="176" t="str">
        <f t="shared" si="3"/>
        <v>Agus Rahmanto</v>
      </c>
      <c r="E49" s="149" t="s">
        <v>197</v>
      </c>
      <c r="F49" s="178" t="str">
        <f t="shared" si="2"/>
        <v/>
      </c>
      <c r="G49" s="176" t="s">
        <v>98</v>
      </c>
      <c r="H49" s="55">
        <v>48750000</v>
      </c>
    </row>
    <row r="50" spans="2:8" ht="15.75" customHeight="1" x14ac:dyDescent="0.25">
      <c r="B50" s="7" t="s">
        <v>203</v>
      </c>
      <c r="C50" s="175" t="str">
        <f t="shared" si="1"/>
        <v/>
      </c>
      <c r="D50" s="176" t="str">
        <f t="shared" si="3"/>
        <v>Rudy Ardiansyah</v>
      </c>
      <c r="E50" s="149" t="s">
        <v>197</v>
      </c>
      <c r="F50" s="178" t="str">
        <f t="shared" si="2"/>
        <v/>
      </c>
      <c r="G50" s="176" t="s">
        <v>126</v>
      </c>
      <c r="H50" s="55">
        <v>52500000</v>
      </c>
    </row>
    <row r="51" spans="2:8" ht="15.75" customHeight="1" x14ac:dyDescent="0.25">
      <c r="B51" s="7" t="s">
        <v>209</v>
      </c>
      <c r="C51" s="175" t="str">
        <f t="shared" si="1"/>
        <v/>
      </c>
      <c r="D51" s="176" t="str">
        <f t="shared" si="3"/>
        <v>Mudhofir Azhari</v>
      </c>
      <c r="E51" s="149" t="s">
        <v>123</v>
      </c>
      <c r="F51" s="178" t="str">
        <f t="shared" si="2"/>
        <v/>
      </c>
      <c r="G51" s="176" t="s">
        <v>219</v>
      </c>
      <c r="H51" s="55">
        <v>6350000</v>
      </c>
    </row>
    <row r="52" spans="2:8" ht="15.75" customHeight="1" x14ac:dyDescent="0.25">
      <c r="B52" s="7" t="s">
        <v>199</v>
      </c>
      <c r="C52" s="175" t="str">
        <f t="shared" si="1"/>
        <v/>
      </c>
      <c r="D52" s="176" t="str">
        <f t="shared" si="3"/>
        <v>Andi Marestio N</v>
      </c>
      <c r="E52" s="149" t="s">
        <v>197</v>
      </c>
      <c r="F52" s="178" t="str">
        <f t="shared" si="2"/>
        <v/>
      </c>
      <c r="G52" s="176" t="s">
        <v>219</v>
      </c>
      <c r="H52" s="55">
        <v>18750000</v>
      </c>
    </row>
    <row r="53" spans="2:8" ht="15.75" customHeight="1" x14ac:dyDescent="0.25">
      <c r="B53" s="162" t="s">
        <v>208</v>
      </c>
      <c r="C53" s="189" t="str">
        <f t="shared" si="1"/>
        <v/>
      </c>
      <c r="D53" s="190" t="str">
        <f t="shared" si="3"/>
        <v>Hedi Widodo</v>
      </c>
      <c r="E53" s="163" t="s">
        <v>123</v>
      </c>
      <c r="F53" s="191" t="str">
        <f t="shared" si="2"/>
        <v/>
      </c>
      <c r="G53" s="190" t="s">
        <v>219</v>
      </c>
      <c r="H53" s="59">
        <v>25450000</v>
      </c>
    </row>
    <row r="54" spans="2:8" x14ac:dyDescent="0.25">
      <c r="B54" s="299" t="s">
        <v>100</v>
      </c>
      <c r="C54" s="299"/>
      <c r="D54" s="299"/>
      <c r="E54" s="299"/>
      <c r="F54" s="93"/>
      <c r="G54" s="93"/>
      <c r="H54" s="164">
        <f>SUM(H4:H53)</f>
        <v>1417589400</v>
      </c>
    </row>
    <row r="55" spans="2:8" ht="19.5" customHeight="1" x14ac:dyDescent="0.25"/>
  </sheetData>
  <mergeCells count="4">
    <mergeCell ref="C3:D3"/>
    <mergeCell ref="F3:G3"/>
    <mergeCell ref="J7:L9"/>
    <mergeCell ref="B54:E54"/>
  </mergeCells>
  <conditionalFormatting sqref="F4:F53">
    <cfRule type="notContainsBlanks" dxfId="3" priority="2">
      <formula>LEN(TRIM(F4))&gt;0</formula>
    </cfRule>
  </conditionalFormatting>
  <conditionalFormatting sqref="C4:C53">
    <cfRule type="notContainsBlanks" dxfId="2" priority="1">
      <formula>LEN(TRIM(C4))&gt;0</formula>
    </cfRule>
  </conditionalFormatting>
  <dataValidations disablePrompts="1" count="2">
    <dataValidation type="list" allowBlank="1" showInputMessage="1" showErrorMessage="1" sqref="B4:B53">
      <formula1>#REF!</formula1>
    </dataValidation>
    <dataValidation type="list" allowBlank="1" showInputMessage="1" showErrorMessage="1" sqref="G4:G53">
      <formula1>$L$21:$L$23</formula1>
    </dataValidation>
  </dataValidations>
  <pageMargins left="0.7" right="0.7" top="0.75" bottom="0.75" header="0.3" footer="0.3"/>
  <pageSetup paperSize="9" orientation="portrait" horizontalDpi="4294967293"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31745" r:id="rId4" name="Scroll Bar 1">
              <controlPr defaultSize="0" autoPict="0">
                <anchor moveWithCells="1">
                  <from>
                    <xdr:col>10</xdr:col>
                    <xdr:colOff>95250</xdr:colOff>
                    <xdr:row>3</xdr:row>
                    <xdr:rowOff>19050</xdr:rowOff>
                  </from>
                  <to>
                    <xdr:col>10</xdr:col>
                    <xdr:colOff>581025</xdr:colOff>
                    <xdr:row>3</xdr:row>
                    <xdr:rowOff>180975</xdr:rowOff>
                  </to>
                </anchor>
              </controlPr>
            </control>
          </mc:Choice>
        </mc:AlternateContent>
        <mc:AlternateContent xmlns:mc="http://schemas.openxmlformats.org/markup-compatibility/2006">
          <mc:Choice Requires="x14">
            <control shapeId="31746" r:id="rId5" name="Scroll Bar 2">
              <controlPr defaultSize="0" autoPict="0">
                <anchor moveWithCells="1">
                  <from>
                    <xdr:col>10</xdr:col>
                    <xdr:colOff>95250</xdr:colOff>
                    <xdr:row>4</xdr:row>
                    <xdr:rowOff>9525</xdr:rowOff>
                  </from>
                  <to>
                    <xdr:col>10</xdr:col>
                    <xdr:colOff>581025</xdr:colOff>
                    <xdr:row>4</xdr:row>
                    <xdr:rowOff>171450</xdr:rowOff>
                  </to>
                </anchor>
              </controlPr>
            </control>
          </mc:Choice>
        </mc:AlternateContent>
      </controls>
    </mc:Choice>
  </mc:AlternateContent>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L16"/>
  <sheetViews>
    <sheetView showGridLines="0" workbookViewId="0">
      <selection activeCell="C5" sqref="C5"/>
    </sheetView>
  </sheetViews>
  <sheetFormatPr defaultRowHeight="15" x14ac:dyDescent="0.25"/>
  <cols>
    <col min="1" max="1" width="5.85546875" style="240" customWidth="1"/>
    <col min="2" max="2" width="27.85546875" style="240" customWidth="1"/>
    <col min="3" max="3" width="22.28515625" style="240" customWidth="1"/>
    <col min="4" max="4" width="4.42578125" style="240" customWidth="1"/>
    <col min="5" max="5" width="7.140625" style="240" customWidth="1"/>
    <col min="6" max="6" width="18" style="240" customWidth="1"/>
    <col min="7" max="7" width="9.5703125" style="240" customWidth="1"/>
    <col min="8" max="8" width="9.140625" style="240"/>
    <col min="9" max="9" width="11.42578125" style="240" customWidth="1"/>
    <col min="10" max="11" width="9.140625" style="240"/>
    <col min="12" max="12" width="21.85546875" style="240" customWidth="1"/>
    <col min="13" max="13" width="5.85546875" style="240" customWidth="1"/>
    <col min="14" max="16384" width="9.140625" style="240"/>
  </cols>
  <sheetData>
    <row r="1" spans="2:12" ht="19.5" customHeight="1" x14ac:dyDescent="0.25"/>
    <row r="2" spans="2:12" ht="18.75" x14ac:dyDescent="0.25">
      <c r="B2" s="251" t="str">
        <f>"ANGKA DALAM BAHASA "&amp;UPPER(C3)</f>
        <v>ANGKA DALAM BAHASA SANSKERTA</v>
      </c>
    </row>
    <row r="3" spans="2:12" ht="16.5" customHeight="1" x14ac:dyDescent="0.25">
      <c r="B3" s="250" t="s">
        <v>258</v>
      </c>
      <c r="C3" s="241" t="str">
        <f>HLOOKUP(D3,F4:L5,2)</f>
        <v>Sanskerta</v>
      </c>
      <c r="D3" s="240">
        <v>3</v>
      </c>
    </row>
    <row r="4" spans="2:12" ht="16.5" customHeight="1" x14ac:dyDescent="0.25">
      <c r="B4" s="250" t="s">
        <v>259</v>
      </c>
      <c r="C4" s="241">
        <v>4</v>
      </c>
      <c r="E4" s="242">
        <v>1</v>
      </c>
      <c r="F4" s="242">
        <v>2</v>
      </c>
      <c r="G4" s="242">
        <v>3</v>
      </c>
      <c r="H4" s="242">
        <v>4</v>
      </c>
      <c r="I4" s="242">
        <v>5</v>
      </c>
      <c r="J4" s="242">
        <v>6</v>
      </c>
      <c r="K4" s="242">
        <v>7</v>
      </c>
      <c r="L4" s="242">
        <v>8</v>
      </c>
    </row>
    <row r="5" spans="2:12" ht="16.5" customHeight="1" x14ac:dyDescent="0.25">
      <c r="B5" s="243" t="s">
        <v>260</v>
      </c>
      <c r="C5" s="244" t="str">
        <f>VLOOKUP(C4,ANGKA,D3)</f>
        <v>catur</v>
      </c>
      <c r="E5" s="245" t="s">
        <v>259</v>
      </c>
      <c r="F5" s="245" t="s">
        <v>261</v>
      </c>
      <c r="G5" s="245" t="s">
        <v>262</v>
      </c>
      <c r="H5" s="245" t="s">
        <v>263</v>
      </c>
      <c r="I5" s="245" t="s">
        <v>264</v>
      </c>
      <c r="J5" s="245" t="s">
        <v>265</v>
      </c>
      <c r="K5" s="245" t="s">
        <v>266</v>
      </c>
      <c r="L5" s="245" t="s">
        <v>267</v>
      </c>
    </row>
    <row r="6" spans="2:12" ht="15" customHeight="1" x14ac:dyDescent="0.25">
      <c r="B6" s="309" t="str">
        <f>"Angka "&amp;C4&amp;" dalam bahasa "&amp;UPPER(C3)&amp;" adalah "&amp;UPPER(VLOOKUP(C4,ANGKA,D3))&amp;" yang terletak di posisi kolom ke-"&amp;D3&amp;" dalam range ANGKA dengan judul kolom "&amp;HLOOKUP(D3,E4:L5,2)</f>
        <v>Angka 4 dalam bahasa SANSKERTA adalah CATUR yang terletak di posisi kolom ke-3 dalam range ANGKA dengan judul kolom Sanskerta</v>
      </c>
      <c r="C6" s="309"/>
      <c r="E6" s="246">
        <v>1</v>
      </c>
      <c r="F6" s="247" t="s">
        <v>268</v>
      </c>
      <c r="G6" s="247" t="s">
        <v>269</v>
      </c>
      <c r="H6" s="247" t="s">
        <v>270</v>
      </c>
      <c r="I6" s="247" t="s">
        <v>271</v>
      </c>
      <c r="J6" s="247" t="s">
        <v>272</v>
      </c>
      <c r="K6" s="247" t="s">
        <v>273</v>
      </c>
      <c r="L6" s="247" t="s">
        <v>274</v>
      </c>
    </row>
    <row r="7" spans="2:12" x14ac:dyDescent="0.25">
      <c r="B7" s="310"/>
      <c r="C7" s="310"/>
      <c r="E7" s="248">
        <v>2</v>
      </c>
      <c r="F7" s="249" t="s">
        <v>275</v>
      </c>
      <c r="G7" s="249" t="s">
        <v>276</v>
      </c>
      <c r="H7" s="249" t="s">
        <v>277</v>
      </c>
      <c r="I7" s="249" t="s">
        <v>277</v>
      </c>
      <c r="J7" s="249" t="s">
        <v>278</v>
      </c>
      <c r="K7" s="249" t="s">
        <v>279</v>
      </c>
      <c r="L7" s="249" t="s">
        <v>280</v>
      </c>
    </row>
    <row r="8" spans="2:12" x14ac:dyDescent="0.25">
      <c r="B8" s="310"/>
      <c r="C8" s="310"/>
      <c r="E8" s="248">
        <v>3</v>
      </c>
      <c r="F8" s="249" t="s">
        <v>281</v>
      </c>
      <c r="G8" s="249" t="s">
        <v>282</v>
      </c>
      <c r="H8" s="249" t="s">
        <v>283</v>
      </c>
      <c r="I8" s="249" t="s">
        <v>284</v>
      </c>
      <c r="J8" s="249" t="s">
        <v>285</v>
      </c>
      <c r="K8" s="249" t="s">
        <v>286</v>
      </c>
      <c r="L8" s="249" t="s">
        <v>287</v>
      </c>
    </row>
    <row r="9" spans="2:12" x14ac:dyDescent="0.25">
      <c r="B9" s="310"/>
      <c r="C9" s="310"/>
      <c r="E9" s="248">
        <v>4</v>
      </c>
      <c r="F9" s="249" t="s">
        <v>288</v>
      </c>
      <c r="G9" s="249" t="s">
        <v>289</v>
      </c>
      <c r="H9" s="249" t="s">
        <v>290</v>
      </c>
      <c r="I9" s="249" t="s">
        <v>290</v>
      </c>
      <c r="J9" s="249" t="s">
        <v>291</v>
      </c>
      <c r="K9" s="249" t="s">
        <v>292</v>
      </c>
      <c r="L9" s="249" t="s">
        <v>293</v>
      </c>
    </row>
    <row r="10" spans="2:12" x14ac:dyDescent="0.25">
      <c r="E10" s="248">
        <v>5</v>
      </c>
      <c r="F10" s="249" t="s">
        <v>294</v>
      </c>
      <c r="G10" s="249" t="s">
        <v>295</v>
      </c>
      <c r="H10" s="249" t="s">
        <v>296</v>
      </c>
      <c r="I10" s="249" t="s">
        <v>296</v>
      </c>
      <c r="J10" s="249" t="s">
        <v>297</v>
      </c>
      <c r="K10" s="249" t="s">
        <v>298</v>
      </c>
      <c r="L10" s="249" t="s">
        <v>296</v>
      </c>
    </row>
    <row r="11" spans="2:12" x14ac:dyDescent="0.25">
      <c r="E11" s="248">
        <v>6</v>
      </c>
      <c r="F11" s="249" t="s">
        <v>299</v>
      </c>
      <c r="G11" s="249" t="s">
        <v>300</v>
      </c>
      <c r="H11" s="249" t="s">
        <v>301</v>
      </c>
      <c r="I11" s="249" t="s">
        <v>302</v>
      </c>
      <c r="J11" s="249" t="s">
        <v>303</v>
      </c>
      <c r="K11" s="249" t="s">
        <v>304</v>
      </c>
      <c r="L11" s="249" t="s">
        <v>305</v>
      </c>
    </row>
    <row r="12" spans="2:12" x14ac:dyDescent="0.25">
      <c r="E12" s="248">
        <v>7</v>
      </c>
      <c r="F12" s="249" t="s">
        <v>306</v>
      </c>
      <c r="G12" s="249" t="s">
        <v>307</v>
      </c>
      <c r="H12" s="249" t="s">
        <v>308</v>
      </c>
      <c r="I12" s="249" t="s">
        <v>309</v>
      </c>
      <c r="J12" s="249" t="s">
        <v>310</v>
      </c>
      <c r="K12" s="249" t="s">
        <v>311</v>
      </c>
      <c r="L12" s="249" t="s">
        <v>312</v>
      </c>
    </row>
    <row r="13" spans="2:12" x14ac:dyDescent="0.25">
      <c r="E13" s="248">
        <v>8</v>
      </c>
      <c r="F13" s="249" t="s">
        <v>313</v>
      </c>
      <c r="G13" s="249" t="s">
        <v>314</v>
      </c>
      <c r="H13" s="249" t="s">
        <v>315</v>
      </c>
      <c r="I13" s="249" t="s">
        <v>316</v>
      </c>
      <c r="J13" s="249" t="s">
        <v>317</v>
      </c>
      <c r="K13" s="249" t="s">
        <v>318</v>
      </c>
      <c r="L13" s="249" t="s">
        <v>319</v>
      </c>
    </row>
    <row r="14" spans="2:12" x14ac:dyDescent="0.25">
      <c r="E14" s="248">
        <v>9</v>
      </c>
      <c r="F14" s="249" t="s">
        <v>320</v>
      </c>
      <c r="G14" s="249" t="s">
        <v>321</v>
      </c>
      <c r="H14" s="249" t="s">
        <v>322</v>
      </c>
      <c r="I14" s="249" t="s">
        <v>323</v>
      </c>
      <c r="J14" s="249" t="s">
        <v>324</v>
      </c>
      <c r="K14" s="249" t="s">
        <v>325</v>
      </c>
      <c r="L14" s="249" t="s">
        <v>326</v>
      </c>
    </row>
    <row r="15" spans="2:12" x14ac:dyDescent="0.25">
      <c r="E15" s="248">
        <v>10</v>
      </c>
      <c r="F15" s="249" t="s">
        <v>327</v>
      </c>
      <c r="G15" s="249" t="s">
        <v>328</v>
      </c>
      <c r="H15" s="249" t="s">
        <v>329</v>
      </c>
      <c r="I15" s="249" t="s">
        <v>330</v>
      </c>
      <c r="J15" s="249" t="s">
        <v>331</v>
      </c>
      <c r="K15" s="249" t="s">
        <v>332</v>
      </c>
      <c r="L15" s="249" t="s">
        <v>333</v>
      </c>
    </row>
    <row r="16" spans="2:12" ht="19.5" customHeight="1" x14ac:dyDescent="0.25"/>
  </sheetData>
  <mergeCells count="1">
    <mergeCell ref="B6:C9"/>
  </mergeCells>
  <conditionalFormatting sqref="F5:L5">
    <cfRule type="cellIs" dxfId="1" priority="2" operator="equal">
      <formula>$C$3</formula>
    </cfRule>
  </conditionalFormatting>
  <conditionalFormatting sqref="F6:L15">
    <cfRule type="expression" dxfId="0" priority="1">
      <formula>ADDRESS($C$4+5,$D$3+4,2)</formula>
    </cfRule>
  </conditionalFormatting>
  <pageMargins left="0.7" right="0.7" top="0.75" bottom="0.75" header="0.3" footer="0.3"/>
  <pageSetup paperSize="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77825" r:id="rId4" name="Scroll Bar 1">
              <controlPr defaultSize="0" autoPict="0">
                <anchor moveWithCells="1">
                  <from>
                    <xdr:col>1</xdr:col>
                    <xdr:colOff>1266825</xdr:colOff>
                    <xdr:row>2</xdr:row>
                    <xdr:rowOff>28575</xdr:rowOff>
                  </from>
                  <to>
                    <xdr:col>1</xdr:col>
                    <xdr:colOff>1752600</xdr:colOff>
                    <xdr:row>2</xdr:row>
                    <xdr:rowOff>190500</xdr:rowOff>
                  </to>
                </anchor>
              </controlPr>
            </control>
          </mc:Choice>
        </mc:AlternateContent>
        <mc:AlternateContent xmlns:mc="http://schemas.openxmlformats.org/markup-compatibility/2006">
          <mc:Choice Requires="x14">
            <control shapeId="77826" r:id="rId5" name="Scroll Bar 2">
              <controlPr defaultSize="0" autoPict="0">
                <anchor moveWithCells="1">
                  <from>
                    <xdr:col>1</xdr:col>
                    <xdr:colOff>1266825</xdr:colOff>
                    <xdr:row>3</xdr:row>
                    <xdr:rowOff>19050</xdr:rowOff>
                  </from>
                  <to>
                    <xdr:col>1</xdr:col>
                    <xdr:colOff>1752600</xdr:colOff>
                    <xdr:row>3</xdr:row>
                    <xdr:rowOff>180975</xdr:rowOff>
                  </to>
                </anchor>
              </controlPr>
            </control>
          </mc:Choice>
        </mc:AlternateContent>
      </controls>
    </mc:Choice>
  </mc:AlternateContent>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F19"/>
  <sheetViews>
    <sheetView showGridLines="0" topLeftCell="B1" workbookViewId="0">
      <selection activeCell="D15" sqref="D15"/>
    </sheetView>
  </sheetViews>
  <sheetFormatPr defaultRowHeight="15" x14ac:dyDescent="0.25"/>
  <cols>
    <col min="1" max="1" width="5.85546875" style="1" customWidth="1"/>
    <col min="2" max="2" width="11.42578125" style="1" customWidth="1"/>
    <col min="3" max="6" width="10.28515625" style="1" customWidth="1"/>
    <col min="7" max="14" width="9.140625" style="1"/>
    <col min="15" max="15" width="5.85546875" style="1" customWidth="1"/>
    <col min="16" max="16" width="9.140625" style="1"/>
    <col min="17" max="17" width="10.7109375" style="1" bestFit="1" customWidth="1"/>
    <col min="18" max="16384" width="9.140625" style="1"/>
  </cols>
  <sheetData>
    <row r="1" spans="2:6" ht="19.5" customHeight="1" x14ac:dyDescent="0.25"/>
    <row r="2" spans="2:6" ht="18.75" x14ac:dyDescent="0.25">
      <c r="B2" s="2" t="s">
        <v>334</v>
      </c>
    </row>
    <row r="3" spans="2:6" x14ac:dyDescent="0.25">
      <c r="B3" s="192">
        <v>1</v>
      </c>
      <c r="C3" s="192">
        <v>2</v>
      </c>
      <c r="D3" s="192">
        <v>3</v>
      </c>
      <c r="E3" s="192">
        <v>4</v>
      </c>
      <c r="F3" s="192">
        <v>5</v>
      </c>
    </row>
    <row r="4" spans="2:6" x14ac:dyDescent="0.25">
      <c r="B4" s="252" t="s">
        <v>335</v>
      </c>
      <c r="C4" s="254" t="s">
        <v>336</v>
      </c>
      <c r="D4" s="254" t="s">
        <v>337</v>
      </c>
      <c r="E4" s="254" t="s">
        <v>338</v>
      </c>
      <c r="F4" s="252" t="s">
        <v>339</v>
      </c>
    </row>
    <row r="5" spans="2:6" x14ac:dyDescent="0.25">
      <c r="B5" s="16" t="s">
        <v>340</v>
      </c>
      <c r="C5" s="154">
        <v>365</v>
      </c>
      <c r="D5" s="154">
        <v>398</v>
      </c>
      <c r="E5" s="154">
        <v>311</v>
      </c>
      <c r="F5" s="224">
        <v>328</v>
      </c>
    </row>
    <row r="6" spans="2:6" x14ac:dyDescent="0.25">
      <c r="B6" s="16" t="s">
        <v>343</v>
      </c>
      <c r="C6" s="154">
        <v>298</v>
      </c>
      <c r="D6" s="154">
        <v>415</v>
      </c>
      <c r="E6" s="154">
        <v>339</v>
      </c>
      <c r="F6" s="224">
        <v>401</v>
      </c>
    </row>
    <row r="7" spans="2:6" x14ac:dyDescent="0.25">
      <c r="B7" s="16" t="s">
        <v>341</v>
      </c>
      <c r="C7" s="154">
        <v>441</v>
      </c>
      <c r="D7" s="154">
        <v>512</v>
      </c>
      <c r="E7" s="154">
        <v>612</v>
      </c>
      <c r="F7" s="224">
        <v>598</v>
      </c>
    </row>
    <row r="8" spans="2:6" x14ac:dyDescent="0.25">
      <c r="B8" s="16" t="s">
        <v>342</v>
      </c>
      <c r="C8" s="154">
        <v>398</v>
      </c>
      <c r="D8" s="154">
        <v>361</v>
      </c>
      <c r="E8" s="154">
        <v>387</v>
      </c>
      <c r="F8" s="224">
        <v>402</v>
      </c>
    </row>
    <row r="9" spans="2:6" x14ac:dyDescent="0.25">
      <c r="B9" s="47"/>
      <c r="D9" s="47"/>
    </row>
    <row r="10" spans="2:6" ht="17.25" customHeight="1" x14ac:dyDescent="0.25">
      <c r="B10" s="57" t="s">
        <v>344</v>
      </c>
      <c r="C10" s="195"/>
      <c r="D10" s="256" t="str">
        <f>TEXT(EDATE(43405,E10),"mmmm")</f>
        <v>April</v>
      </c>
      <c r="E10" s="1">
        <v>5</v>
      </c>
    </row>
    <row r="11" spans="2:6" x14ac:dyDescent="0.25">
      <c r="C11" s="252" t="s">
        <v>335</v>
      </c>
      <c r="D11" s="253" t="str">
        <f>HLOOKUP(E$10,C$3:F$8,2)</f>
        <v>Apr</v>
      </c>
      <c r="E11" s="48">
        <v>43405</v>
      </c>
    </row>
    <row r="12" spans="2:6" x14ac:dyDescent="0.25">
      <c r="C12" s="16" t="s">
        <v>340</v>
      </c>
      <c r="D12" s="255">
        <f>HLOOKUP(E$10,C$3:F$8,3)</f>
        <v>328</v>
      </c>
    </row>
    <row r="13" spans="2:6" x14ac:dyDescent="0.25">
      <c r="C13" s="16" t="s">
        <v>343</v>
      </c>
      <c r="D13" s="255">
        <f>HLOOKUP(E$10,C$3:F$8,4)</f>
        <v>401</v>
      </c>
    </row>
    <row r="14" spans="2:6" x14ac:dyDescent="0.25">
      <c r="C14" s="16" t="s">
        <v>341</v>
      </c>
      <c r="D14" s="255">
        <f>HLOOKUP(E$10,C$3:F$8,5)</f>
        <v>598</v>
      </c>
    </row>
    <row r="15" spans="2:6" x14ac:dyDescent="0.25">
      <c r="C15" s="16" t="s">
        <v>342</v>
      </c>
      <c r="D15" s="255">
        <f>HLOOKUP(E$10,C$3:F$8,6)</f>
        <v>402</v>
      </c>
    </row>
    <row r="19" ht="19.5" customHeight="1" x14ac:dyDescent="0.25"/>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8849" r:id="rId3" name="Scroll Bar 1">
              <controlPr defaultSize="0" autoPict="0">
                <anchor moveWithCells="1">
                  <from>
                    <xdr:col>2</xdr:col>
                    <xdr:colOff>19050</xdr:colOff>
                    <xdr:row>9</xdr:row>
                    <xdr:rowOff>19050</xdr:rowOff>
                  </from>
                  <to>
                    <xdr:col>2</xdr:col>
                    <xdr:colOff>504825</xdr:colOff>
                    <xdr:row>9</xdr:row>
                    <xdr:rowOff>180975</xdr:rowOff>
                  </to>
                </anchor>
              </controlPr>
            </control>
          </mc:Choice>
        </mc:AlternateContent>
      </controls>
    </mc:Choice>
  </mc:AlternateContent>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F19"/>
  <sheetViews>
    <sheetView showGridLines="0" workbookViewId="0">
      <selection activeCell="Q31" sqref="Q31"/>
    </sheetView>
  </sheetViews>
  <sheetFormatPr defaultRowHeight="15" x14ac:dyDescent="0.25"/>
  <cols>
    <col min="1" max="1" width="5.85546875" style="1" customWidth="1"/>
    <col min="2" max="2" width="11.42578125" style="1" customWidth="1"/>
    <col min="3" max="6" width="10.28515625" style="1" customWidth="1"/>
    <col min="7" max="14" width="9.140625" style="1"/>
    <col min="15" max="15" width="5.85546875" style="1" customWidth="1"/>
    <col min="16" max="16" width="9.140625" style="1"/>
    <col min="17" max="17" width="10.7109375" style="1" bestFit="1" customWidth="1"/>
    <col min="18" max="16384" width="9.140625" style="1"/>
  </cols>
  <sheetData>
    <row r="1" spans="2:6" ht="19.5" customHeight="1" x14ac:dyDescent="0.25"/>
    <row r="2" spans="2:6" ht="18.75" x14ac:dyDescent="0.25">
      <c r="B2" s="2" t="s">
        <v>334</v>
      </c>
    </row>
    <row r="3" spans="2:6" x14ac:dyDescent="0.25">
      <c r="B3" s="192">
        <v>1</v>
      </c>
      <c r="C3" s="192">
        <v>2</v>
      </c>
      <c r="D3" s="192">
        <v>3</v>
      </c>
      <c r="E3" s="192">
        <v>4</v>
      </c>
      <c r="F3" s="192">
        <v>5</v>
      </c>
    </row>
    <row r="4" spans="2:6" x14ac:dyDescent="0.25">
      <c r="B4" s="252" t="s">
        <v>335</v>
      </c>
      <c r="C4" s="254" t="s">
        <v>336</v>
      </c>
      <c r="D4" s="254" t="s">
        <v>337</v>
      </c>
      <c r="E4" s="254" t="s">
        <v>338</v>
      </c>
      <c r="F4" s="252" t="s">
        <v>339</v>
      </c>
    </row>
    <row r="5" spans="2:6" x14ac:dyDescent="0.25">
      <c r="B5" s="16" t="s">
        <v>340</v>
      </c>
      <c r="C5" s="154">
        <v>365</v>
      </c>
      <c r="D5" s="154">
        <v>398</v>
      </c>
      <c r="E5" s="154">
        <v>311</v>
      </c>
      <c r="F5" s="224">
        <v>328</v>
      </c>
    </row>
    <row r="6" spans="2:6" x14ac:dyDescent="0.25">
      <c r="B6" s="16" t="s">
        <v>343</v>
      </c>
      <c r="C6" s="154">
        <v>298</v>
      </c>
      <c r="D6" s="154">
        <v>415</v>
      </c>
      <c r="E6" s="154">
        <v>339</v>
      </c>
      <c r="F6" s="224">
        <v>401</v>
      </c>
    </row>
    <row r="7" spans="2:6" x14ac:dyDescent="0.25">
      <c r="B7" s="16" t="s">
        <v>341</v>
      </c>
      <c r="C7" s="154">
        <v>441</v>
      </c>
      <c r="D7" s="154">
        <v>512</v>
      </c>
      <c r="E7" s="154">
        <v>612</v>
      </c>
      <c r="F7" s="224">
        <v>598</v>
      </c>
    </row>
    <row r="8" spans="2:6" x14ac:dyDescent="0.25">
      <c r="B8" s="16" t="s">
        <v>342</v>
      </c>
      <c r="C8" s="154">
        <v>398</v>
      </c>
      <c r="D8" s="154">
        <v>361</v>
      </c>
      <c r="E8" s="154">
        <v>387</v>
      </c>
      <c r="F8" s="224">
        <v>402</v>
      </c>
    </row>
    <row r="9" spans="2:6" x14ac:dyDescent="0.25">
      <c r="B9" s="47"/>
      <c r="D9" s="47"/>
    </row>
    <row r="10" spans="2:6" ht="17.25" customHeight="1" x14ac:dyDescent="0.25">
      <c r="B10" s="57" t="s">
        <v>344</v>
      </c>
      <c r="C10" s="195"/>
      <c r="D10" s="256" t="str">
        <f>TEXT(EDATE(43405,E10),"mmmm")</f>
        <v>April</v>
      </c>
      <c r="E10" s="68">
        <v>5</v>
      </c>
    </row>
    <row r="11" spans="2:6" x14ac:dyDescent="0.25">
      <c r="C11" s="252" t="s">
        <v>335</v>
      </c>
      <c r="D11" s="253" t="str">
        <f>HLOOKUP(E$10,C$3:F$8,2)</f>
        <v>Apr</v>
      </c>
      <c r="E11" s="48"/>
    </row>
    <row r="12" spans="2:6" x14ac:dyDescent="0.25">
      <c r="C12" s="16" t="s">
        <v>340</v>
      </c>
      <c r="D12" s="255">
        <f>HLOOKUP(E$10,C$3:F$8,3)</f>
        <v>328</v>
      </c>
    </row>
    <row r="13" spans="2:6" x14ac:dyDescent="0.25">
      <c r="C13" s="16" t="s">
        <v>343</v>
      </c>
      <c r="D13" s="255">
        <f>HLOOKUP(E$10,C$3:F$8,4)</f>
        <v>401</v>
      </c>
    </row>
    <row r="14" spans="2:6" x14ac:dyDescent="0.25">
      <c r="C14" s="16" t="s">
        <v>341</v>
      </c>
      <c r="D14" s="255">
        <f>HLOOKUP(E$10,C$3:F$8,5)</f>
        <v>598</v>
      </c>
    </row>
    <row r="15" spans="2:6" x14ac:dyDescent="0.25">
      <c r="C15" s="16" t="s">
        <v>342</v>
      </c>
      <c r="D15" s="255">
        <f>HLOOKUP(E$10,C$3:F$8,6)</f>
        <v>402</v>
      </c>
    </row>
    <row r="19" ht="19.5" customHeight="1" x14ac:dyDescent="0.25"/>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9873" r:id="rId3" name="Scroll Bar 1">
              <controlPr defaultSize="0" autoPict="0">
                <anchor moveWithCells="1">
                  <from>
                    <xdr:col>2</xdr:col>
                    <xdr:colOff>19050</xdr:colOff>
                    <xdr:row>9</xdr:row>
                    <xdr:rowOff>19050</xdr:rowOff>
                  </from>
                  <to>
                    <xdr:col>2</xdr:col>
                    <xdr:colOff>504825</xdr:colOff>
                    <xdr:row>9</xdr:row>
                    <xdr:rowOff>180975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9"/>
  <sheetViews>
    <sheetView showGridLines="0" workbookViewId="0">
      <selection activeCell="E6" sqref="E6:E8"/>
    </sheetView>
  </sheetViews>
  <sheetFormatPr defaultRowHeight="15" x14ac:dyDescent="0.25"/>
  <cols>
    <col min="1" max="1" width="5.85546875" style="1" customWidth="1"/>
    <col min="2" max="2" width="28.85546875" style="1" customWidth="1"/>
    <col min="3" max="3" width="15" style="1" customWidth="1"/>
    <col min="4" max="4" width="4" style="1" customWidth="1"/>
    <col min="5" max="5" width="45" style="1" customWidth="1"/>
    <col min="6" max="6" width="5.85546875" style="1" customWidth="1"/>
    <col min="7" max="16384" width="9.140625" style="1"/>
  </cols>
  <sheetData>
    <row r="1" spans="1:5" ht="19.5" customHeight="1" x14ac:dyDescent="0.25"/>
    <row r="2" spans="1:5" ht="18.75" x14ac:dyDescent="0.25">
      <c r="B2" s="2" t="s">
        <v>235</v>
      </c>
    </row>
    <row r="3" spans="1:5" ht="16.5" customHeight="1" x14ac:dyDescent="0.25">
      <c r="A3" s="68">
        <v>1</v>
      </c>
      <c r="B3" s="56" t="s">
        <v>238</v>
      </c>
      <c r="C3" s="196">
        <f>A3+43100</f>
        <v>43101</v>
      </c>
    </row>
    <row r="4" spans="1:5" x14ac:dyDescent="0.25">
      <c r="A4" s="68"/>
      <c r="B4" s="56" t="s">
        <v>236</v>
      </c>
      <c r="C4" s="225">
        <v>0.4375</v>
      </c>
    </row>
    <row r="5" spans="1:5" x14ac:dyDescent="0.25">
      <c r="A5" s="68"/>
      <c r="B5" s="56" t="s">
        <v>237</v>
      </c>
      <c r="C5" s="226">
        <v>0.55902777777777779</v>
      </c>
      <c r="E5" s="23" t="s">
        <v>239</v>
      </c>
    </row>
    <row r="6" spans="1:5" ht="15" customHeight="1" x14ac:dyDescent="0.25">
      <c r="B6" s="270" t="str">
        <f>"Pekerjaan dilakukan pada hari "&amp;TEXT(C3,"dddd, dd mmmm yyy")&amp;" yang dimulai pada jam "&amp;TEXT(C4,"hh:mm")&amp;" dan berakhir pada jam "&amp;TEXT(C5,"hh:mm")</f>
        <v>Pekerjaan dilakukan pada hari Senin, 01 Januari 2018 yang dimulai pada jam 10:30 dan berakhir pada jam 13:25</v>
      </c>
      <c r="C6" s="270"/>
      <c r="E6" s="270" t="str">
        <f ca="1">"Pekerjaan dilakukan pada hari "&amp;TEXT(TODAY(),"dddd, dd mmmm yyy")&amp;" yang dimulai pada jam "&amp;TEXT(C4,"hh:mm")&amp;" dan berakhir pada jam "&amp;TEXT(C5,"hh:mm")&amp;" atau selama "&amp;HOUR(C5-C4)&amp;" jam "&amp;MINUTE(C5-C4)&amp;" menit"</f>
        <v>Pekerjaan dilakukan pada hari Rabu, 18 April 2018 yang dimulai pada jam 10:30 dan berakhir pada jam 13:25 atau selama 2 jam 55 menit</v>
      </c>
    </row>
    <row r="7" spans="1:5" x14ac:dyDescent="0.25">
      <c r="B7" s="271"/>
      <c r="C7" s="271"/>
      <c r="E7" s="271"/>
    </row>
    <row r="8" spans="1:5" x14ac:dyDescent="0.25">
      <c r="B8" s="271"/>
      <c r="C8" s="271"/>
      <c r="E8" s="271"/>
    </row>
    <row r="9" spans="1:5" ht="19.5" customHeight="1" x14ac:dyDescent="0.25"/>
  </sheetData>
  <mergeCells count="2">
    <mergeCell ref="B6:C8"/>
    <mergeCell ref="E6:E8"/>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1201" r:id="rId3" name="Scroll Bar 1">
              <controlPr defaultSize="0" autoPict="0">
                <anchor moveWithCells="1">
                  <from>
                    <xdr:col>1</xdr:col>
                    <xdr:colOff>1333500</xdr:colOff>
                    <xdr:row>2</xdr:row>
                    <xdr:rowOff>28575</xdr:rowOff>
                  </from>
                  <to>
                    <xdr:col>1</xdr:col>
                    <xdr:colOff>1819275</xdr:colOff>
                    <xdr:row>2</xdr:row>
                    <xdr:rowOff>190500</xdr:rowOff>
                  </to>
                </anchor>
              </controlPr>
            </control>
          </mc:Choice>
        </mc:AlternateContent>
      </controls>
    </mc:Choice>
  </mc:AlternateContent>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F20"/>
  <sheetViews>
    <sheetView showGridLines="0" tabSelected="1" workbookViewId="0">
      <selection activeCell="J21" sqref="J21"/>
    </sheetView>
  </sheetViews>
  <sheetFormatPr defaultRowHeight="15" x14ac:dyDescent="0.25"/>
  <cols>
    <col min="1" max="1" width="5.85546875" style="1" customWidth="1"/>
    <col min="2" max="2" width="11.42578125" style="1" customWidth="1"/>
    <col min="3" max="6" width="10.28515625" style="1" customWidth="1"/>
    <col min="7" max="14" width="9.140625" style="1"/>
    <col min="15" max="15" width="5.85546875" style="1" customWidth="1"/>
    <col min="16" max="16" width="9.140625" style="1"/>
    <col min="17" max="17" width="10.7109375" style="1" bestFit="1" customWidth="1"/>
    <col min="18" max="16384" width="9.140625" style="1"/>
  </cols>
  <sheetData>
    <row r="1" spans="2:6" ht="19.5" customHeight="1" x14ac:dyDescent="0.25"/>
    <row r="2" spans="2:6" ht="18.75" x14ac:dyDescent="0.25">
      <c r="B2" s="2" t="str">
        <f>"GRAFIK "&amp;UPPER(D11)&amp;" - "&amp;UPPER(E11)</f>
        <v>GRAFIK JANUARI - FEBRUARI</v>
      </c>
    </row>
    <row r="3" spans="2:6" ht="15" customHeight="1" x14ac:dyDescent="0.25">
      <c r="B3" s="156" t="s">
        <v>345</v>
      </c>
    </row>
    <row r="4" spans="2:6" x14ac:dyDescent="0.25">
      <c r="B4" s="192">
        <v>1</v>
      </c>
      <c r="C4" s="192">
        <v>2</v>
      </c>
      <c r="D4" s="192">
        <v>3</v>
      </c>
      <c r="E4" s="192">
        <v>4</v>
      </c>
      <c r="F4" s="192">
        <v>5</v>
      </c>
    </row>
    <row r="5" spans="2:6" x14ac:dyDescent="0.25">
      <c r="B5" s="252" t="s">
        <v>335</v>
      </c>
      <c r="C5" s="254" t="s">
        <v>336</v>
      </c>
      <c r="D5" s="254" t="s">
        <v>337</v>
      </c>
      <c r="E5" s="254" t="s">
        <v>338</v>
      </c>
      <c r="F5" s="252" t="s">
        <v>339</v>
      </c>
    </row>
    <row r="6" spans="2:6" x14ac:dyDescent="0.25">
      <c r="B6" s="16" t="s">
        <v>340</v>
      </c>
      <c r="C6" s="154">
        <v>365</v>
      </c>
      <c r="D6" s="154">
        <v>398</v>
      </c>
      <c r="E6" s="154">
        <v>311</v>
      </c>
      <c r="F6" s="224">
        <v>328</v>
      </c>
    </row>
    <row r="7" spans="2:6" x14ac:dyDescent="0.25">
      <c r="B7" s="16" t="s">
        <v>343</v>
      </c>
      <c r="C7" s="154">
        <v>298</v>
      </c>
      <c r="D7" s="154">
        <v>415</v>
      </c>
      <c r="E7" s="154">
        <v>339</v>
      </c>
      <c r="F7" s="224">
        <v>401</v>
      </c>
    </row>
    <row r="8" spans="2:6" x14ac:dyDescent="0.25">
      <c r="B8" s="16" t="s">
        <v>341</v>
      </c>
      <c r="C8" s="154">
        <v>441</v>
      </c>
      <c r="D8" s="154">
        <v>512</v>
      </c>
      <c r="E8" s="154">
        <v>612</v>
      </c>
      <c r="F8" s="224">
        <v>598</v>
      </c>
    </row>
    <row r="9" spans="2:6" x14ac:dyDescent="0.25">
      <c r="B9" s="16" t="s">
        <v>342</v>
      </c>
      <c r="C9" s="154">
        <v>398</v>
      </c>
      <c r="D9" s="154">
        <v>361</v>
      </c>
      <c r="E9" s="154">
        <v>387</v>
      </c>
      <c r="F9" s="224">
        <v>402</v>
      </c>
    </row>
    <row r="10" spans="2:6" x14ac:dyDescent="0.25">
      <c r="B10" s="47"/>
      <c r="D10" s="47"/>
    </row>
    <row r="11" spans="2:6" ht="17.25" customHeight="1" x14ac:dyDescent="0.25">
      <c r="B11" s="57" t="s">
        <v>344</v>
      </c>
      <c r="C11" s="195"/>
      <c r="D11" s="256" t="str">
        <f>TEXT(EDATE(43405,B12),"mmmm")</f>
        <v>Januari</v>
      </c>
      <c r="E11" s="258" t="str">
        <f>TEXT(EDATE(43405,B12+1),"mmmm")</f>
        <v>Februari</v>
      </c>
    </row>
    <row r="12" spans="2:6" x14ac:dyDescent="0.25">
      <c r="B12" s="68">
        <v>2</v>
      </c>
      <c r="C12" s="252" t="s">
        <v>335</v>
      </c>
      <c r="D12" s="253" t="str">
        <f>HLOOKUP(B$12,C$4:F$9,2)</f>
        <v>Jan</v>
      </c>
      <c r="E12" s="253" t="str">
        <f>HLOOKUP(B$12+1,D$4:G$9,2)</f>
        <v>Feb</v>
      </c>
    </row>
    <row r="13" spans="2:6" x14ac:dyDescent="0.25">
      <c r="C13" s="16" t="s">
        <v>340</v>
      </c>
      <c r="D13" s="255">
        <f>HLOOKUP(B$12,C$4:F$9,3)</f>
        <v>365</v>
      </c>
      <c r="E13" s="255">
        <f>HLOOKUP(B$12+1,D$4:G$9,3)</f>
        <v>398</v>
      </c>
    </row>
    <row r="14" spans="2:6" x14ac:dyDescent="0.25">
      <c r="C14" s="16" t="s">
        <v>343</v>
      </c>
      <c r="D14" s="255">
        <f>HLOOKUP(B$12,C$4:F$9,4)</f>
        <v>298</v>
      </c>
      <c r="E14" s="255">
        <f>HLOOKUP(B$12+1,D$4:G$9,4)</f>
        <v>415</v>
      </c>
    </row>
    <row r="15" spans="2:6" x14ac:dyDescent="0.25">
      <c r="C15" s="16" t="s">
        <v>341</v>
      </c>
      <c r="D15" s="255">
        <f>HLOOKUP(B$12,C$4:F$9,5)</f>
        <v>441</v>
      </c>
      <c r="E15" s="255">
        <f>HLOOKUP(B$12+1,C$4:F$9,5)</f>
        <v>512</v>
      </c>
    </row>
    <row r="16" spans="2:6" x14ac:dyDescent="0.25">
      <c r="C16" s="16" t="s">
        <v>342</v>
      </c>
      <c r="D16" s="255">
        <f>HLOOKUP(B$12,C$4:F$9,6)</f>
        <v>398</v>
      </c>
      <c r="E16" s="255">
        <f>HLOOKUP(B$12+1,C$4:F$9,6)</f>
        <v>361</v>
      </c>
    </row>
    <row r="20" ht="19.5" customHeight="1" x14ac:dyDescent="0.25"/>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80897" r:id="rId3" name="Scroll Bar 1">
              <controlPr defaultSize="0" autoPict="0">
                <anchor moveWithCells="1">
                  <from>
                    <xdr:col>2</xdr:col>
                    <xdr:colOff>19050</xdr:colOff>
                    <xdr:row>10</xdr:row>
                    <xdr:rowOff>19050</xdr:rowOff>
                  </from>
                  <to>
                    <xdr:col>2</xdr:col>
                    <xdr:colOff>504825</xdr:colOff>
                    <xdr:row>10</xdr:row>
                    <xdr:rowOff>180975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7"/>
  <sheetViews>
    <sheetView showGridLines="0" workbookViewId="0">
      <selection activeCell="M30" sqref="M30"/>
    </sheetView>
  </sheetViews>
  <sheetFormatPr defaultRowHeight="15" x14ac:dyDescent="0.25"/>
  <cols>
    <col min="1" max="1" width="5.85546875" style="1" customWidth="1"/>
    <col min="2" max="2" width="18.85546875" style="1" customWidth="1"/>
    <col min="3" max="3" width="9.28515625" style="1" customWidth="1"/>
    <col min="4" max="4" width="11.85546875" style="1" customWidth="1"/>
    <col min="5" max="5" width="11.7109375" style="1" customWidth="1"/>
    <col min="6" max="6" width="4.7109375" style="1" customWidth="1"/>
    <col min="7" max="7" width="9.5703125" style="1" customWidth="1"/>
    <col min="8" max="8" width="10.7109375" style="1" customWidth="1"/>
    <col min="9" max="9" width="5.85546875" style="1" customWidth="1"/>
    <col min="10" max="16384" width="9.140625" style="1"/>
  </cols>
  <sheetData>
    <row r="1" spans="2:8" ht="19.5" customHeight="1" x14ac:dyDescent="0.25"/>
    <row r="2" spans="2:8" ht="18.75" x14ac:dyDescent="0.25">
      <c r="B2" s="2" t="s">
        <v>0</v>
      </c>
    </row>
    <row r="3" spans="2:8" x14ac:dyDescent="0.25">
      <c r="B3" s="3" t="s">
        <v>1</v>
      </c>
      <c r="C3" s="272">
        <f ca="1">TODAY()</f>
        <v>43208</v>
      </c>
      <c r="D3" s="272"/>
      <c r="G3" s="4" t="s">
        <v>2</v>
      </c>
    </row>
    <row r="4" spans="2:8" x14ac:dyDescent="0.25">
      <c r="B4" s="3" t="s">
        <v>3</v>
      </c>
      <c r="C4" s="273">
        <f ca="1">C3</f>
        <v>43208</v>
      </c>
      <c r="D4" s="273"/>
      <c r="G4" s="5" t="s">
        <v>4</v>
      </c>
      <c r="H4" s="6" t="s">
        <v>3</v>
      </c>
    </row>
    <row r="5" spans="2:8" x14ac:dyDescent="0.25">
      <c r="G5" s="7">
        <v>0</v>
      </c>
      <c r="H5" s="8" t="s">
        <v>5</v>
      </c>
    </row>
    <row r="6" spans="2:8" x14ac:dyDescent="0.25">
      <c r="B6" s="9" t="s">
        <v>6</v>
      </c>
      <c r="G6" s="7">
        <v>1</v>
      </c>
      <c r="H6" s="8" t="s">
        <v>7</v>
      </c>
    </row>
    <row r="7" spans="2:8" x14ac:dyDescent="0.25">
      <c r="B7" s="10" t="s">
        <v>8</v>
      </c>
      <c r="C7" s="11">
        <f ca="1">C4</f>
        <v>43208</v>
      </c>
      <c r="G7" s="7">
        <v>2</v>
      </c>
      <c r="H7" s="8" t="s">
        <v>9</v>
      </c>
    </row>
    <row r="8" spans="2:8" x14ac:dyDescent="0.25">
      <c r="B8" s="12" t="s">
        <v>10</v>
      </c>
      <c r="C8" s="13">
        <v>7</v>
      </c>
      <c r="G8" s="7">
        <v>3</v>
      </c>
      <c r="H8" s="8" t="s">
        <v>11</v>
      </c>
    </row>
    <row r="9" spans="2:8" x14ac:dyDescent="0.25">
      <c r="B9" s="14" t="s">
        <v>12</v>
      </c>
      <c r="C9" s="15">
        <f ca="1">MOD(C7,C8)</f>
        <v>4</v>
      </c>
      <c r="G9" s="7">
        <v>4</v>
      </c>
      <c r="H9" s="8" t="s">
        <v>13</v>
      </c>
    </row>
    <row r="10" spans="2:8" x14ac:dyDescent="0.25">
      <c r="G10" s="7">
        <v>5</v>
      </c>
      <c r="H10" s="8" t="s">
        <v>14</v>
      </c>
    </row>
    <row r="11" spans="2:8" x14ac:dyDescent="0.25">
      <c r="B11" s="4" t="s">
        <v>15</v>
      </c>
      <c r="G11" s="7">
        <v>6</v>
      </c>
      <c r="H11" s="8" t="s">
        <v>16</v>
      </c>
    </row>
    <row r="12" spans="2:8" x14ac:dyDescent="0.25">
      <c r="B12" s="276" t="str">
        <f ca="1">"Tanggal "&amp;TEXT(TODAY(),"dd mmmm yyy")&amp;" merupakan hari urutan ke-"&amp;MOD(TODAY(),7)</f>
        <v>Tanggal 18 April 2018 merupakan hari urutan ke-4</v>
      </c>
      <c r="C12" s="276"/>
      <c r="D12" s="276"/>
      <c r="E12" s="276"/>
      <c r="G12" s="274" t="s">
        <v>17</v>
      </c>
      <c r="H12" s="274"/>
    </row>
    <row r="14" spans="2:8" x14ac:dyDescent="0.25">
      <c r="B14" s="4" t="s">
        <v>18</v>
      </c>
    </row>
    <row r="15" spans="2:8" x14ac:dyDescent="0.25">
      <c r="B15" s="3" t="str">
        <f>B3</f>
        <v>Tanggal sekarang</v>
      </c>
      <c r="C15" s="272">
        <f ca="1">C3</f>
        <v>43208</v>
      </c>
      <c r="D15" s="272"/>
    </row>
    <row r="16" spans="2:8" x14ac:dyDescent="0.25">
      <c r="B16" s="3" t="s">
        <v>3</v>
      </c>
      <c r="C16" s="275" t="str">
        <f ca="1">VLOOKUP(MOD(C15,7),HARI,2)</f>
        <v>Rabu</v>
      </c>
      <c r="D16" s="275"/>
      <c r="E16" s="17"/>
    </row>
    <row r="17" ht="19.5" customHeight="1" x14ac:dyDescent="0.25"/>
  </sheetData>
  <mergeCells count="6">
    <mergeCell ref="C3:D3"/>
    <mergeCell ref="C4:D4"/>
    <mergeCell ref="G12:H12"/>
    <mergeCell ref="C15:D15"/>
    <mergeCell ref="C16:D16"/>
    <mergeCell ref="B12:E12"/>
  </mergeCells>
  <pageMargins left="0.7" right="0.7" top="0.75" bottom="0.75" header="0.3" footer="0.3"/>
  <pageSetup paperSize="9" orientation="portrait" horizontalDpi="4294967293"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0"/>
  <sheetViews>
    <sheetView showGridLines="0" workbookViewId="0">
      <selection activeCell="J17" sqref="J17"/>
    </sheetView>
  </sheetViews>
  <sheetFormatPr defaultRowHeight="15" x14ac:dyDescent="0.25"/>
  <cols>
    <col min="1" max="1" width="5.85546875" style="1" customWidth="1"/>
    <col min="2" max="2" width="9.140625" style="1"/>
    <col min="3" max="3" width="18" style="1" customWidth="1"/>
    <col min="4" max="4" width="9.140625" style="1"/>
    <col min="5" max="5" width="4.140625" style="1" customWidth="1"/>
    <col min="6" max="6" width="18.5703125" style="1" customWidth="1"/>
    <col min="7" max="7" width="16.7109375" style="1" bestFit="1" customWidth="1"/>
    <col min="8" max="8" width="5.85546875" style="1" customWidth="1"/>
    <col min="9" max="16384" width="9.140625" style="1"/>
  </cols>
  <sheetData>
    <row r="1" spans="1:8" ht="19.5" customHeight="1" x14ac:dyDescent="0.25"/>
    <row r="2" spans="1:8" ht="18.75" x14ac:dyDescent="0.25">
      <c r="B2" s="2" t="s">
        <v>62</v>
      </c>
    </row>
    <row r="3" spans="1:8" ht="16.5" customHeight="1" x14ac:dyDescent="0.25">
      <c r="A3" s="68">
        <v>250</v>
      </c>
      <c r="B3" s="57" t="s">
        <v>57</v>
      </c>
      <c r="C3" s="58"/>
      <c r="D3" s="60">
        <f>A3*1000</f>
        <v>250000</v>
      </c>
      <c r="F3" s="4" t="s">
        <v>61</v>
      </c>
      <c r="H3" s="48"/>
    </row>
    <row r="4" spans="1:8" ht="16.5" customHeight="1" x14ac:dyDescent="0.25">
      <c r="A4" s="68"/>
      <c r="B4" s="52" t="s">
        <v>58</v>
      </c>
      <c r="C4" s="53"/>
      <c r="D4" s="61">
        <f>D3*(1-D5)</f>
        <v>237500</v>
      </c>
      <c r="E4" s="68">
        <v>6</v>
      </c>
      <c r="F4" s="52" t="s">
        <v>60</v>
      </c>
      <c r="G4" s="64">
        <f>E4+43100</f>
        <v>43106</v>
      </c>
    </row>
    <row r="5" spans="1:8" ht="16.5" customHeight="1" x14ac:dyDescent="0.25">
      <c r="A5" s="68">
        <v>50</v>
      </c>
      <c r="B5" s="54" t="s">
        <v>59</v>
      </c>
      <c r="C5" s="53"/>
      <c r="D5" s="62">
        <f>A5/1000</f>
        <v>0.05</v>
      </c>
      <c r="F5" s="52" t="s">
        <v>3</v>
      </c>
      <c r="G5" s="65">
        <f>G4</f>
        <v>43106</v>
      </c>
    </row>
    <row r="6" spans="1:8" ht="16.5" customHeight="1" x14ac:dyDescent="0.25">
      <c r="C6" s="215"/>
      <c r="F6" s="66" t="str">
        <f>IF(MOD(G4,7)&gt;1,B3,B4)</f>
        <v>Harga Akhir Pekan</v>
      </c>
      <c r="G6" s="67">
        <f>IF(MOD(G4,7)&lt;2,D4,D3)</f>
        <v>237500</v>
      </c>
    </row>
    <row r="7" spans="1:8" x14ac:dyDescent="0.25">
      <c r="F7" s="277" t="str">
        <f>"Tanggal transaksi "&amp;TEXT(G4,"dd mmmm yyy")&amp;", hari "&amp;TEXT(G4,"dddd")&amp;" sehingga yang berlaku "&amp;UPPER(F6)&amp;" yaitu Rp "&amp;TEXT(G6,"#.###")</f>
        <v>Tanggal transaksi 06 Januari 2018, hari Sabtu sehingga yang berlaku HARGA AKHIR PEKAN yaitu Rp 237.500</v>
      </c>
      <c r="G7" s="277"/>
    </row>
    <row r="8" spans="1:8" x14ac:dyDescent="0.25">
      <c r="F8" s="277"/>
      <c r="G8" s="277"/>
    </row>
    <row r="9" spans="1:8" x14ac:dyDescent="0.25">
      <c r="F9" s="277"/>
      <c r="G9" s="277"/>
    </row>
    <row r="10" spans="1:8" ht="19.5" customHeight="1" x14ac:dyDescent="0.25"/>
  </sheetData>
  <mergeCells count="1">
    <mergeCell ref="F7:G9"/>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121" r:id="rId3" name="Scroll Bar 1">
              <controlPr defaultSize="0" autoPict="0">
                <anchor moveWithCells="1">
                  <from>
                    <xdr:col>2</xdr:col>
                    <xdr:colOff>647700</xdr:colOff>
                    <xdr:row>2</xdr:row>
                    <xdr:rowOff>19050</xdr:rowOff>
                  </from>
                  <to>
                    <xdr:col>2</xdr:col>
                    <xdr:colOff>1133475</xdr:colOff>
                    <xdr:row>2</xdr:row>
                    <xdr:rowOff>180975</xdr:rowOff>
                  </to>
                </anchor>
              </controlPr>
            </control>
          </mc:Choice>
        </mc:AlternateContent>
        <mc:AlternateContent xmlns:mc="http://schemas.openxmlformats.org/markup-compatibility/2006">
          <mc:Choice Requires="x14">
            <control shapeId="5123" r:id="rId4" name="Scroll Bar 3">
              <controlPr defaultSize="0" autoPict="0">
                <anchor moveWithCells="1">
                  <from>
                    <xdr:col>2</xdr:col>
                    <xdr:colOff>647700</xdr:colOff>
                    <xdr:row>4</xdr:row>
                    <xdr:rowOff>0</xdr:rowOff>
                  </from>
                  <to>
                    <xdr:col>2</xdr:col>
                    <xdr:colOff>1133475</xdr:colOff>
                    <xdr:row>4</xdr:row>
                    <xdr:rowOff>161925</xdr:rowOff>
                  </to>
                </anchor>
              </controlPr>
            </control>
          </mc:Choice>
        </mc:AlternateContent>
        <mc:AlternateContent xmlns:mc="http://schemas.openxmlformats.org/markup-compatibility/2006">
          <mc:Choice Requires="x14">
            <control shapeId="5125" r:id="rId5" name="Scroll Bar 5">
              <controlPr defaultSize="0" autoPict="0">
                <anchor moveWithCells="1">
                  <from>
                    <xdr:col>5</xdr:col>
                    <xdr:colOff>600075</xdr:colOff>
                    <xdr:row>3</xdr:row>
                    <xdr:rowOff>28575</xdr:rowOff>
                  </from>
                  <to>
                    <xdr:col>5</xdr:col>
                    <xdr:colOff>1085850</xdr:colOff>
                    <xdr:row>3</xdr:row>
                    <xdr:rowOff>190500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1"/>
  <sheetViews>
    <sheetView showGridLines="0" workbookViewId="0">
      <selection activeCell="C6" sqref="C6"/>
    </sheetView>
  </sheetViews>
  <sheetFormatPr defaultRowHeight="15" x14ac:dyDescent="0.25"/>
  <cols>
    <col min="1" max="1" width="5.85546875" style="1" customWidth="1"/>
    <col min="2" max="2" width="15.7109375" style="1" customWidth="1"/>
    <col min="3" max="3" width="20.28515625" style="1" customWidth="1"/>
    <col min="4" max="4" width="10" style="1" customWidth="1"/>
    <col min="5" max="5" width="5.140625" style="1" customWidth="1"/>
    <col min="6" max="6" width="9.28515625" style="1" bestFit="1" customWidth="1"/>
    <col min="7" max="7" width="12.42578125" style="1" customWidth="1"/>
    <col min="8" max="8" width="5.85546875" style="1" customWidth="1"/>
    <col min="9" max="16384" width="9.140625" style="1"/>
  </cols>
  <sheetData>
    <row r="1" spans="2:7" ht="19.5" customHeight="1" x14ac:dyDescent="0.25"/>
    <row r="2" spans="2:7" ht="18.75" x14ac:dyDescent="0.25">
      <c r="B2" s="2" t="s">
        <v>19</v>
      </c>
    </row>
    <row r="3" spans="2:7" x14ac:dyDescent="0.25">
      <c r="B3" s="18" t="s">
        <v>20</v>
      </c>
      <c r="C3" s="16" t="s">
        <v>234</v>
      </c>
      <c r="F3" s="4" t="s">
        <v>21</v>
      </c>
    </row>
    <row r="4" spans="2:7" x14ac:dyDescent="0.25">
      <c r="B4" s="18" t="s">
        <v>22</v>
      </c>
      <c r="C4" s="19">
        <v>36734</v>
      </c>
      <c r="F4" s="20" t="s">
        <v>4</v>
      </c>
      <c r="G4" s="21" t="s">
        <v>3</v>
      </c>
    </row>
    <row r="5" spans="2:7" x14ac:dyDescent="0.25">
      <c r="B5" s="18" t="s">
        <v>23</v>
      </c>
      <c r="C5" s="22">
        <f>C4</f>
        <v>36734</v>
      </c>
      <c r="D5" s="23"/>
      <c r="F5" s="7">
        <v>0</v>
      </c>
      <c r="G5" s="8" t="s">
        <v>24</v>
      </c>
    </row>
    <row r="6" spans="2:7" x14ac:dyDescent="0.25">
      <c r="B6" s="18" t="s">
        <v>25</v>
      </c>
      <c r="C6" s="24" t="str">
        <f>VLOOKUP(MOD(C4,5),HARI2,2)</f>
        <v>Wage</v>
      </c>
      <c r="D6" s="25"/>
      <c r="F6" s="7">
        <v>1</v>
      </c>
      <c r="G6" s="8" t="s">
        <v>26</v>
      </c>
    </row>
    <row r="7" spans="2:7" x14ac:dyDescent="0.25">
      <c r="C7" s="26"/>
      <c r="F7" s="7">
        <v>2</v>
      </c>
      <c r="G7" s="8" t="s">
        <v>27</v>
      </c>
    </row>
    <row r="8" spans="2:7" x14ac:dyDescent="0.25">
      <c r="B8" s="4" t="s">
        <v>29</v>
      </c>
      <c r="F8" s="7">
        <v>3</v>
      </c>
      <c r="G8" s="8" t="s">
        <v>28</v>
      </c>
    </row>
    <row r="9" spans="2:7" ht="15" customHeight="1" x14ac:dyDescent="0.25">
      <c r="B9" s="278" t="str">
        <f>"Tanggal "&amp;TEXT(C4,"dd mmmm yyy")&amp;" jatuh pada hari urutan ke-"&amp;MOD(C4,5)&amp;" dalam kalender Jawa yaitu "&amp;VLOOKUP(MOD(C4,5),HARI2,2)</f>
        <v>Tanggal 27 Juli 2000 jatuh pada hari urutan ke-4 dalam kalender Jawa yaitu Wage</v>
      </c>
      <c r="C9" s="278"/>
      <c r="D9" s="278"/>
      <c r="F9" s="7">
        <v>4</v>
      </c>
      <c r="G9" s="8" t="s">
        <v>30</v>
      </c>
    </row>
    <row r="10" spans="2:7" ht="15.75" customHeight="1" x14ac:dyDescent="0.25">
      <c r="B10" s="278"/>
      <c r="C10" s="278"/>
      <c r="D10" s="278"/>
      <c r="F10" s="274" t="s">
        <v>31</v>
      </c>
      <c r="G10" s="274"/>
    </row>
    <row r="11" spans="2:7" ht="19.5" customHeight="1" x14ac:dyDescent="0.25"/>
  </sheetData>
  <mergeCells count="2">
    <mergeCell ref="F10:G10"/>
    <mergeCell ref="B9:D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8"/>
  <sheetViews>
    <sheetView showGridLines="0" workbookViewId="0">
      <selection activeCell="B6" sqref="B6:D7"/>
    </sheetView>
  </sheetViews>
  <sheetFormatPr defaultRowHeight="15" x14ac:dyDescent="0.25"/>
  <cols>
    <col min="1" max="1" width="5.85546875" style="1" customWidth="1"/>
    <col min="2" max="2" width="6.7109375" style="1" customWidth="1"/>
    <col min="3" max="3" width="11.28515625" style="1" customWidth="1"/>
    <col min="4" max="4" width="20.28515625" style="1" customWidth="1"/>
    <col min="5" max="5" width="5.85546875" style="1" customWidth="1"/>
    <col min="6" max="16384" width="9.140625" style="1"/>
  </cols>
  <sheetData>
    <row r="1" spans="2:4" ht="19.5" customHeight="1" x14ac:dyDescent="0.25"/>
    <row r="2" spans="2:4" ht="18.75" x14ac:dyDescent="0.25">
      <c r="B2" s="2" t="s">
        <v>19</v>
      </c>
      <c r="C2" s="2"/>
    </row>
    <row r="3" spans="2:4" x14ac:dyDescent="0.25">
      <c r="B3" s="100" t="s">
        <v>20</v>
      </c>
      <c r="C3" s="101"/>
      <c r="D3" s="8" t="s">
        <v>104</v>
      </c>
    </row>
    <row r="4" spans="2:4" x14ac:dyDescent="0.25">
      <c r="B4" s="100" t="s">
        <v>22</v>
      </c>
      <c r="C4" s="101"/>
      <c r="D4" s="64">
        <v>24367</v>
      </c>
    </row>
    <row r="5" spans="2:4" x14ac:dyDescent="0.25">
      <c r="B5" s="102" t="s">
        <v>32</v>
      </c>
      <c r="C5" s="57"/>
      <c r="D5" s="103" t="str">
        <f>TEXT(D4,"dddd")&amp;" "&amp;VLOOKUP(MOD(D4,5),HARI2,2)</f>
        <v>Sabtu Pahing</v>
      </c>
    </row>
    <row r="6" spans="2:4" ht="16.5" customHeight="1" x14ac:dyDescent="0.25">
      <c r="B6" s="277" t="str">
        <f>D3&amp;" lahir pada tanggal "&amp;TEXT(D4,"dd mmmm yyy")&amp;" di hari "&amp;TEXT(D4,"dddd")&amp;" "&amp;VLOOKUP(MOD(D4,5),HARI2,2)</f>
        <v>Ahmad Mukhyidin lahir pada tanggal 17 September 1966 di hari Sabtu Pahing</v>
      </c>
      <c r="C6" s="277"/>
      <c r="D6" s="277"/>
    </row>
    <row r="7" spans="2:4" x14ac:dyDescent="0.25">
      <c r="B7" s="277"/>
      <c r="C7" s="277"/>
      <c r="D7" s="277"/>
    </row>
    <row r="8" spans="2:4" ht="19.5" customHeight="1" x14ac:dyDescent="0.25"/>
  </sheetData>
  <mergeCells count="1">
    <mergeCell ref="B6:D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2"/>
  <sheetViews>
    <sheetView showGridLines="0" workbookViewId="0">
      <selection activeCell="B5" sqref="B5"/>
    </sheetView>
  </sheetViews>
  <sheetFormatPr defaultRowHeight="15" x14ac:dyDescent="0.25"/>
  <cols>
    <col min="1" max="1" width="5.85546875" style="50" customWidth="1"/>
    <col min="2" max="2" width="25" style="50" customWidth="1"/>
    <col min="3" max="3" width="25.140625" style="50" customWidth="1"/>
    <col min="4" max="4" width="5.85546875" style="50" customWidth="1"/>
    <col min="5" max="5" width="10.85546875" style="50" bestFit="1" customWidth="1"/>
    <col min="6" max="16384" width="9.140625" style="50"/>
  </cols>
  <sheetData>
    <row r="1" spans="1:4" ht="19.5" customHeight="1" x14ac:dyDescent="0.25"/>
    <row r="2" spans="1:4" ht="21" x14ac:dyDescent="0.25">
      <c r="B2" s="69" t="s">
        <v>240</v>
      </c>
    </row>
    <row r="3" spans="1:4" ht="16.5" customHeight="1" x14ac:dyDescent="0.25">
      <c r="A3" s="95"/>
      <c r="B3" s="56" t="s">
        <v>22</v>
      </c>
      <c r="C3" s="70">
        <v>32065</v>
      </c>
    </row>
    <row r="4" spans="1:4" ht="16.5" customHeight="1" x14ac:dyDescent="0.25">
      <c r="A4" s="95"/>
      <c r="B4" s="56" t="s">
        <v>241</v>
      </c>
      <c r="C4" s="71">
        <v>30</v>
      </c>
    </row>
    <row r="5" spans="1:4" ht="16.5" customHeight="1" x14ac:dyDescent="0.25">
      <c r="A5" s="95"/>
      <c r="B5" s="228" t="str">
        <f>"Ulang tahun ke-"&amp;C4</f>
        <v>Ulang tahun ke-30</v>
      </c>
      <c r="C5" s="227" t="str">
        <f>TEXT(DATE(YEAR(C3)+C4,MONTH(C3),DAY(C3)),"dddd, dd mmmm yyy")</f>
        <v>Minggu, 15 Oktober 2017</v>
      </c>
      <c r="D5" s="82"/>
    </row>
    <row r="6" spans="1:4" ht="36" customHeight="1" x14ac:dyDescent="0.25">
      <c r="A6" s="95"/>
      <c r="B6" s="279" t="str">
        <f>"mereka yang lahir pada tanggal "&amp;TEXT(C3,"dd mmmm yyy")&amp;" ulang tahun ke-"&amp;C4&amp;" di hari "&amp;TEXT(DATE(YEAR(C3)+C4,MONTH(C3),DAY(C3)),"dddd, dd mmmm yyy")</f>
        <v>mereka yang lahir pada tanggal 15 Oktober 1987 ulang tahun ke-30 di hari Minggu, 15 Oktober 2017</v>
      </c>
      <c r="C6" s="279"/>
    </row>
    <row r="7" spans="1:4" ht="19.5" customHeight="1" x14ac:dyDescent="0.25">
      <c r="B7" s="47"/>
      <c r="C7" s="72"/>
    </row>
    <row r="8" spans="1:4" ht="16.5" customHeight="1" x14ac:dyDescent="0.25">
      <c r="B8" s="47"/>
      <c r="C8" s="72"/>
    </row>
    <row r="9" spans="1:4" ht="16.5" customHeight="1" x14ac:dyDescent="0.25">
      <c r="B9" s="47"/>
      <c r="C9" s="72"/>
    </row>
    <row r="10" spans="1:4" ht="16.5" customHeight="1" x14ac:dyDescent="0.25">
      <c r="B10" s="47"/>
      <c r="C10" s="72"/>
    </row>
    <row r="11" spans="1:4" ht="19.5" customHeight="1" x14ac:dyDescent="0.25">
      <c r="B11" s="47"/>
    </row>
    <row r="12" spans="1:4" ht="16.5" customHeight="1" x14ac:dyDescent="0.25"/>
  </sheetData>
  <mergeCells count="1">
    <mergeCell ref="B6:C6"/>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169" r:id="rId3" name="Scroll Bar 1">
              <controlPr defaultSize="0" autoPict="0">
                <anchor moveWithCells="1">
                  <from>
                    <xdr:col>1</xdr:col>
                    <xdr:colOff>1066800</xdr:colOff>
                    <xdr:row>3</xdr:row>
                    <xdr:rowOff>9525</xdr:rowOff>
                  </from>
                  <to>
                    <xdr:col>1</xdr:col>
                    <xdr:colOff>1552575</xdr:colOff>
                    <xdr:row>3</xdr:row>
                    <xdr:rowOff>171450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12"/>
  <sheetViews>
    <sheetView showGridLines="0" workbookViewId="0">
      <selection activeCell="B6" sqref="B6:C6"/>
    </sheetView>
  </sheetViews>
  <sheetFormatPr defaultRowHeight="15" x14ac:dyDescent="0.25"/>
  <cols>
    <col min="1" max="1" width="5.85546875" style="50" customWidth="1"/>
    <col min="2" max="2" width="24.5703125" style="50" customWidth="1"/>
    <col min="3" max="3" width="25" style="50" customWidth="1"/>
    <col min="4" max="4" width="5.85546875" style="50" customWidth="1"/>
    <col min="5" max="16384" width="9.140625" style="50"/>
  </cols>
  <sheetData>
    <row r="1" spans="1:3" ht="19.5" customHeight="1" x14ac:dyDescent="0.25"/>
    <row r="2" spans="1:3" ht="21" x14ac:dyDescent="0.25">
      <c r="A2" s="95"/>
      <c r="B2" s="69" t="s">
        <v>240</v>
      </c>
    </row>
    <row r="3" spans="1:3" ht="16.5" customHeight="1" x14ac:dyDescent="0.25">
      <c r="A3" s="95"/>
      <c r="B3" s="56" t="s">
        <v>22</v>
      </c>
      <c r="C3" s="70">
        <v>32065</v>
      </c>
    </row>
    <row r="4" spans="1:3" ht="16.5" customHeight="1" x14ac:dyDescent="0.25">
      <c r="A4" s="95"/>
      <c r="B4" s="56" t="s">
        <v>241</v>
      </c>
      <c r="C4" s="71">
        <v>30</v>
      </c>
    </row>
    <row r="5" spans="1:3" ht="16.5" customHeight="1" x14ac:dyDescent="0.25">
      <c r="A5" s="95"/>
      <c r="B5" s="228" t="str">
        <f>"Ulang tahun ke-"&amp;C4</f>
        <v>Ulang tahun ke-30</v>
      </c>
      <c r="C5" s="97" t="str">
        <f>TEXT(EDATE(C3,C4*12),"dddd, dd mmmm yyy")</f>
        <v>Minggu, 15 Oktober 2017</v>
      </c>
    </row>
    <row r="6" spans="1:3" ht="36" customHeight="1" x14ac:dyDescent="0.25">
      <c r="A6" s="95"/>
      <c r="B6" s="279" t="str">
        <f>"mereka yang lahir pada tanggal "&amp;TEXT(C3,"dd mmmm yyy")&amp;", ulang tahun ke-"&amp;C4&amp;" di hari "&amp;TEXT(EDATE(C3,C4*12),"dddd, dd mmmm yyy")</f>
        <v>mereka yang lahir pada tanggal 15 Oktober 1987, ulang tahun ke-30 di hari Minggu, 15 Oktober 2017</v>
      </c>
      <c r="C6" s="279"/>
    </row>
    <row r="7" spans="1:3" ht="19.5" customHeight="1" x14ac:dyDescent="0.25">
      <c r="A7" s="95"/>
      <c r="B7" s="47"/>
      <c r="C7" s="72"/>
    </row>
    <row r="8" spans="1:3" ht="16.5" customHeight="1" x14ac:dyDescent="0.25">
      <c r="B8" s="47"/>
    </row>
    <row r="9" spans="1:3" ht="16.5" customHeight="1" x14ac:dyDescent="0.25">
      <c r="B9" s="47"/>
      <c r="C9" s="72"/>
    </row>
    <row r="10" spans="1:3" ht="16.5" customHeight="1" x14ac:dyDescent="0.25">
      <c r="B10" s="47"/>
      <c r="C10" s="72"/>
    </row>
    <row r="11" spans="1:3" ht="19.5" customHeight="1" x14ac:dyDescent="0.25">
      <c r="B11" s="47"/>
    </row>
    <row r="12" spans="1:3" ht="16.5" customHeight="1" x14ac:dyDescent="0.25"/>
  </sheetData>
  <mergeCells count="1">
    <mergeCell ref="B6:C6"/>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8193" r:id="rId3" name="Scroll Bar 1">
              <controlPr defaultSize="0" autoPict="0">
                <anchor moveWithCells="1">
                  <from>
                    <xdr:col>1</xdr:col>
                    <xdr:colOff>1057275</xdr:colOff>
                    <xdr:row>3</xdr:row>
                    <xdr:rowOff>19050</xdr:rowOff>
                  </from>
                  <to>
                    <xdr:col>1</xdr:col>
                    <xdr:colOff>1543050</xdr:colOff>
                    <xdr:row>3</xdr:row>
                    <xdr:rowOff>180975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15</vt:i4>
      </vt:variant>
    </vt:vector>
  </HeadingPairs>
  <TitlesOfParts>
    <vt:vector size="45" baseType="lpstr">
      <vt:lpstr>KASUS1</vt:lpstr>
      <vt:lpstr>KASUS2</vt:lpstr>
      <vt:lpstr>KASUS3</vt:lpstr>
      <vt:lpstr>KASUS4</vt:lpstr>
      <vt:lpstr>KASUS5</vt:lpstr>
      <vt:lpstr>KASUS6</vt:lpstr>
      <vt:lpstr>KASUS7</vt:lpstr>
      <vt:lpstr>KASUS8</vt:lpstr>
      <vt:lpstr>KASUS9</vt:lpstr>
      <vt:lpstr>KASUS10</vt:lpstr>
      <vt:lpstr>KASUS11</vt:lpstr>
      <vt:lpstr>KASUS12</vt:lpstr>
      <vt:lpstr>KASUS13</vt:lpstr>
      <vt:lpstr>KASUS14</vt:lpstr>
      <vt:lpstr>KASUS15</vt:lpstr>
      <vt:lpstr>KASUS16</vt:lpstr>
      <vt:lpstr>KASUS17</vt:lpstr>
      <vt:lpstr>KASUS18</vt:lpstr>
      <vt:lpstr>KASUS19</vt:lpstr>
      <vt:lpstr>KASUS20</vt:lpstr>
      <vt:lpstr>KASUS21</vt:lpstr>
      <vt:lpstr>KASUS22</vt:lpstr>
      <vt:lpstr>KASUS23</vt:lpstr>
      <vt:lpstr>KASUS24</vt:lpstr>
      <vt:lpstr>KASUS25</vt:lpstr>
      <vt:lpstr>KASUS26</vt:lpstr>
      <vt:lpstr>KASUS27</vt:lpstr>
      <vt:lpstr>KASUS28</vt:lpstr>
      <vt:lpstr>KASUS29</vt:lpstr>
      <vt:lpstr>KASUS30</vt:lpstr>
      <vt:lpstr>ALAMAT</vt:lpstr>
      <vt:lpstr>ANGKA</vt:lpstr>
      <vt:lpstr>CABANG</vt:lpstr>
      <vt:lpstr>DIVISI</vt:lpstr>
      <vt:lpstr>HARI</vt:lpstr>
      <vt:lpstr>HARI2</vt:lpstr>
      <vt:lpstr>JENIS</vt:lpstr>
      <vt:lpstr>PELANGGAN</vt:lpstr>
      <vt:lpstr>KASUS26!PEMBELI</vt:lpstr>
      <vt:lpstr>PEMBELI</vt:lpstr>
      <vt:lpstr>SALES</vt:lpstr>
      <vt:lpstr>TANDA</vt:lpstr>
      <vt:lpstr>KASUS26!TRANSAKSI</vt:lpstr>
      <vt:lpstr>TRANSAKSI</vt:lpstr>
      <vt:lpstr>USIA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2018-03-13T11:34:09Z</dcterms:created>
  <dcterms:modified xsi:type="dcterms:W3CDTF">2018-04-17T22:08:34Z</dcterms:modified>
</cp:coreProperties>
</file>